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Opći dio" sheetId="1" r:id="rId1"/>
    <sheet name="Izvještaj po ek. klasifikaciji" sheetId="2" r:id="rId2"/>
    <sheet name="Izvještaj po izvorima financ." sheetId="3" r:id="rId3"/>
    <sheet name="Izvj. po prog,ek.kl. i izvorima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<sst xmlns="http://schemas.openxmlformats.org/spreadsheetml/2006/main" count="379" uniqueCount="175">
  <si>
    <t>022</t>
  </si>
  <si>
    <t>Ostala komunikacijska oprema</t>
  </si>
  <si>
    <t>Knjige</t>
  </si>
  <si>
    <t>Službena putovanja</t>
  </si>
  <si>
    <t>Uredski materijal i ostali materijalni rashodi</t>
  </si>
  <si>
    <t>Energija</t>
  </si>
  <si>
    <t>Usluge tekućeg i investicijskog održavanja</t>
  </si>
  <si>
    <t>Komunalne usluge</t>
  </si>
  <si>
    <t>Intelektualne i osobne usluge</t>
  </si>
  <si>
    <t>Računalne usluge</t>
  </si>
  <si>
    <t>Ostale usluge</t>
  </si>
  <si>
    <t>Zdravstvene i veterinarske usluge</t>
  </si>
  <si>
    <t>Prihodi iz nadležnog proračuna za financiranje rashoda poslovanja</t>
  </si>
  <si>
    <t>Zakupnine i najamnine</t>
  </si>
  <si>
    <t>Usluge promidžbe i informiranja</t>
  </si>
  <si>
    <t>Stručno usavršavanje zaposlenika</t>
  </si>
  <si>
    <t>Plaće za posebne uvjete rada</t>
  </si>
  <si>
    <t>Doprinosi za obvezno zdravstveno osiguranje</t>
  </si>
  <si>
    <t>Plaće za zaposlene</t>
  </si>
  <si>
    <t>Članarine i norme</t>
  </si>
  <si>
    <t>Grafičke i tiskarske usluge. usluge kopiranja i uvezivanja i slično</t>
  </si>
  <si>
    <t>Reprezentacija</t>
  </si>
  <si>
    <t>Oprema za održavanje i zaštitu</t>
  </si>
  <si>
    <t>Ostali nespomenuti rashodi poslovanja</t>
  </si>
  <si>
    <t>Prihodi od pruženih usluga</t>
  </si>
  <si>
    <t>Troškovi sudskih postupaka</t>
  </si>
  <si>
    <t>Sitni inventar i auto gume</t>
  </si>
  <si>
    <t>Uredska oprema i namještaj</t>
  </si>
  <si>
    <t>Premije osiguranja</t>
  </si>
  <si>
    <t>Materijal i dijelovi za tekuće i investicijsko održavanje</t>
  </si>
  <si>
    <t>4241</t>
  </si>
  <si>
    <t>11</t>
  </si>
  <si>
    <t>43</t>
  </si>
  <si>
    <t>61</t>
  </si>
  <si>
    <t>52</t>
  </si>
  <si>
    <t>Ustanova</t>
  </si>
  <si>
    <t>Aktivnost(int.šifra)</t>
  </si>
  <si>
    <t>Izvori</t>
  </si>
  <si>
    <t>Konto 4. razina</t>
  </si>
  <si>
    <t>Tiflološki muzej</t>
  </si>
  <si>
    <t>A78000022</t>
  </si>
  <si>
    <t>Iz proračuna</t>
  </si>
  <si>
    <t>3111</t>
  </si>
  <si>
    <t>Plaće za redovan rad</t>
  </si>
  <si>
    <t>3114</t>
  </si>
  <si>
    <t>3121</t>
  </si>
  <si>
    <t>Ostali rashodi za zaposlene</t>
  </si>
  <si>
    <t>3132</t>
  </si>
  <si>
    <t>3211</t>
  </si>
  <si>
    <t>3212</t>
  </si>
  <si>
    <t>Naknade za prijevoz, za rad na terenu i odvojeni život</t>
  </si>
  <si>
    <t>3213</t>
  </si>
  <si>
    <t>3221</t>
  </si>
  <si>
    <t>3223</t>
  </si>
  <si>
    <t>3224</t>
  </si>
  <si>
    <t>3225</t>
  </si>
  <si>
    <t>3231</t>
  </si>
  <si>
    <t>Usluge telefona, pošte i prijevoza</t>
  </si>
  <si>
    <t>3232</t>
  </si>
  <si>
    <t>3233</t>
  </si>
  <si>
    <t>3234</t>
  </si>
  <si>
    <t>3235</t>
  </si>
  <si>
    <t>3237</t>
  </si>
  <si>
    <t>3238</t>
  </si>
  <si>
    <t>3239</t>
  </si>
  <si>
    <t>3292</t>
  </si>
  <si>
    <t>3293</t>
  </si>
  <si>
    <t>3294</t>
  </si>
  <si>
    <t>3296</t>
  </si>
  <si>
    <t>3299</t>
  </si>
  <si>
    <t>3431</t>
  </si>
  <si>
    <t>Bankarske usluge i usluge platnog prometa</t>
  </si>
  <si>
    <t>3433</t>
  </si>
  <si>
    <t>Zatezne kamate</t>
  </si>
  <si>
    <t>A78000122</t>
  </si>
  <si>
    <t>3241</t>
  </si>
  <si>
    <t>Naknade troškova osobama izvan radnog odnosa</t>
  </si>
  <si>
    <t>4221</t>
  </si>
  <si>
    <t>4223</t>
  </si>
  <si>
    <t>A78000222</t>
  </si>
  <si>
    <t>Ostali prihodi</t>
  </si>
  <si>
    <t>3236</t>
  </si>
  <si>
    <t>A78000422</t>
  </si>
  <si>
    <t>Donacije</t>
  </si>
  <si>
    <t>SVEUKUPNO:</t>
  </si>
  <si>
    <t>6711</t>
  </si>
  <si>
    <t>6712</t>
  </si>
  <si>
    <t>Prihodi iz nadležnog proračuna za fin. rashoda za nabavu nefinac. imovine</t>
  </si>
  <si>
    <t>6526</t>
  </si>
  <si>
    <t>Ostali nespomenuti prihodi</t>
  </si>
  <si>
    <t>Pomoći grad. i župan</t>
  </si>
  <si>
    <t>6341</t>
  </si>
  <si>
    <t>Tekuće pomoći od izvanproračunskih korisnika</t>
  </si>
  <si>
    <t>6631</t>
  </si>
  <si>
    <t>Tekuće donacije</t>
  </si>
  <si>
    <t>DONOS (PLAN):</t>
  </si>
  <si>
    <t>ODNOS (PLAN):</t>
  </si>
  <si>
    <t>RASPOLOŽIVI PLAN:</t>
  </si>
  <si>
    <t>4222</t>
  </si>
  <si>
    <t>Vlastiti prihodi</t>
  </si>
  <si>
    <t>6361</t>
  </si>
  <si>
    <t>6413</t>
  </si>
  <si>
    <t>6615</t>
  </si>
  <si>
    <t>Kamate na oročena sredstva i depozite po viđenju</t>
  </si>
  <si>
    <t>Izvršenje plana u 2022. godini</t>
  </si>
  <si>
    <t>Tekuće pomoći iz proračuna koji nije nadležan</t>
  </si>
  <si>
    <t>Indeks</t>
  </si>
  <si>
    <t>8 (7/6*100)</t>
  </si>
  <si>
    <t>Rashodi za zaposlene</t>
  </si>
  <si>
    <t>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</si>
  <si>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</si>
  <si>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</si>
  <si>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</si>
  <si>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</si>
  <si>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</si>
  <si>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Financijski rashodi</t>
  </si>
  <si>
    <t>Postrojenja i oprema</t>
  </si>
  <si>
    <t>Knjige, umjetnička djela i ostale izložbene vrijednosti</t>
  </si>
  <si>
    <t>Rashodi za nabavu proizvedene dugotrajne imovine</t>
  </si>
  <si>
    <t>RASHODI 2022</t>
  </si>
  <si>
    <t>PRIHODI</t>
  </si>
  <si>
    <t>Prihodi iz nadležnog proračuna za financiranje redovne djelatnosti proračunskih korisnika</t>
  </si>
  <si>
    <t>Prihodi iz nadležnog proračuna i od HZZO-a temeljem ugovornih obveza</t>
  </si>
  <si>
    <t>Prihodi od prodaje proizvoda i robe te pruženih usluga, 
prihodi od donacija</t>
  </si>
  <si>
    <t>Prihodi od prodaje proizvoda i robe te pruženih usluga</t>
  </si>
  <si>
    <t>Prihodi od upravnih i administrativnih pristojbi, pristojbi po posebnih propisima i naknada</t>
  </si>
  <si>
    <t>Prihodi po posebnim propisima</t>
  </si>
  <si>
    <t>Pomoći iz inozemstva i od subjekata unutar općeg proračuna</t>
  </si>
  <si>
    <t>Pomoći od izvranproračunskih korisnika</t>
  </si>
  <si>
    <t>Pomoći proračunskim korisnicima iz proračuna koji im nije nadležan</t>
  </si>
  <si>
    <t>MUZEJI - PROGRAMSKA DJELATNOST</t>
  </si>
  <si>
    <t>ADMIN. I UPRAV. - REDOVNA DJELATNOST</t>
  </si>
  <si>
    <t xml:space="preserve">ADMIN. I UPRAV. -  OSTALI IZVORI </t>
  </si>
  <si>
    <t>ADMIN. I UPRAV.- REDOVNA DJELATNOST</t>
  </si>
  <si>
    <t>ADMIN. I UPRAV.-  OSTALI IZVORI</t>
  </si>
  <si>
    <t xml:space="preserve">*MUZEJI - PROG.DJ. - OSTALI IZVORI </t>
  </si>
  <si>
    <t>*MUZEJI - PROG.DJ. - OSTALI IZVORI</t>
  </si>
  <si>
    <t>*MUZEJI - PROG.DJ.- OSTALI IZVORI</t>
  </si>
  <si>
    <t xml:space="preserve"> po programskoj, ekonomskoj klasifikaciji i izvorima financiranja</t>
  </si>
  <si>
    <t>Donacije od fizičkih i pravnih osoba izvan općeg proračuna</t>
  </si>
  <si>
    <t>Plan za 2022. g. nakon rebalansa</t>
  </si>
  <si>
    <t xml:space="preserve">PRIHODI I RASHODI </t>
  </si>
  <si>
    <t>6 Prihodi poslovanja</t>
  </si>
  <si>
    <t xml:space="preserve"> PRIHODI UKUPNO</t>
  </si>
  <si>
    <t>3 Rashodi poslovanja</t>
  </si>
  <si>
    <t>4 Rashodi za nabavu nefinancijske imovine</t>
  </si>
  <si>
    <t>RASHODI UKUPNO</t>
  </si>
  <si>
    <t>Razlika - višak/manjak</t>
  </si>
  <si>
    <t>8 Primici od financijske imovine i zaduživanja</t>
  </si>
  <si>
    <t>5  Izdaci za financijsku imovinu i otplate zajmova</t>
  </si>
  <si>
    <t>Neto zaduživanje/financiranje</t>
  </si>
  <si>
    <t>7 Prihodi od prodaje nefinancijske imovine</t>
  </si>
  <si>
    <t>GODIŠNJI  IZVJEŠTAJ O IZVRŠENJU FINANCIJSKOG PLANA ZA 2022. GODINU</t>
  </si>
  <si>
    <t>ODNOS/DONOS</t>
  </si>
  <si>
    <t>Pomoći grad. i župan.</t>
  </si>
  <si>
    <t>RAČUN FINANCIRANJA</t>
  </si>
  <si>
    <t xml:space="preserve">OPĆI DIO  </t>
  </si>
  <si>
    <t>UKUPAN DONOS NEUTROŠENIH PRIHODA
 IZ PRETHODNIH GODINA</t>
  </si>
  <si>
    <t>UKUPAN ODNOS NEUTROŠENIH PRIHODA
 U SLIJEDEĆU GODINU</t>
  </si>
  <si>
    <t>Račun rashoda
 i prihoda</t>
  </si>
  <si>
    <t>Naziv računa</t>
  </si>
  <si>
    <t>IZVJEŠTAJ O IZVRŠENJU FINANCIJSKOG PLANA ZA 2022.G. PO EKONOMSKOJ KLASIFIKACIJI</t>
  </si>
  <si>
    <t>RASHODI</t>
  </si>
  <si>
    <t>UKUPNO RASHODI</t>
  </si>
  <si>
    <t>UKUPNO PRIHODI:</t>
  </si>
  <si>
    <t>UKUPNO RASHODI:</t>
  </si>
  <si>
    <t>Prihodi od imovine</t>
  </si>
  <si>
    <t>RASHODI I PRIHODI</t>
  </si>
  <si>
    <t>Oznaka IF</t>
  </si>
  <si>
    <t>Naziv izvora financiranja</t>
  </si>
  <si>
    <t>UKUPNO PRIHODI</t>
  </si>
  <si>
    <t>PREGLED UKUPNIH PRIHODA I RASHODA PO IZVORIMA FINANCIRANJA</t>
  </si>
  <si>
    <t>POSEBNI DIO</t>
  </si>
  <si>
    <t>Godišnji izvještaj o izvršenju financijskog plana za 2022 godinu</t>
  </si>
  <si>
    <t xml:space="preserve">        Na temelju Zakona o proračunu ("Narodne novine“ broj 87/08, 136/12 i 15/15, 144/21) i Pravilnika o polugodišnjem i godišnjem izvještaju o izvršenju proračuna ("Narodne novine" 24/13, 102/17 i 1/20) TIFLOLOŠKI MUZEJ podnosi Upravnom vijeću muzeja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</si>
</sst>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00"/>
    <numFmt numFmtId="166" formatCode="#,##0.0"/>
  </numFmts>
  <fonts count="79">
    <font>
      <sz val="10"/>
      <name val="Arial"/>
      <family val="0"/>
    </font>
    <font>
      <b/>
      <sz val="11"/>
      <color indexed="63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dotted"/>
      <top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/>
      <bottom/>
    </border>
    <border>
      <left style="hair"/>
      <right style="dotted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7" applyNumberFormat="0" applyFill="0" applyAlignment="0" applyProtection="0"/>
    <xf numFmtId="0" fontId="53" fillId="32" borderId="0" applyNumberFormat="0" applyBorder="0" applyAlignment="0" applyProtection="0"/>
    <xf numFmtId="0" fontId="0" fillId="33" borderId="8" applyNumberFormat="0" applyFont="0" applyAlignment="0" applyProtection="0"/>
    <xf numFmtId="0" fontId="54" fillId="27" borderId="9" applyNumberFormat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58" fillId="34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59" fillId="35" borderId="11" xfId="0" applyFont="1" applyFill="1" applyBorder="1" applyAlignment="1">
      <alignment/>
    </xf>
    <xf numFmtId="0" fontId="60" fillId="4" borderId="11" xfId="0" applyFont="1" applyFill="1" applyBorder="1" applyAlignment="1">
      <alignment/>
    </xf>
    <xf numFmtId="4" fontId="60" fillId="4" borderId="11" xfId="0" applyNumberFormat="1" applyFont="1" applyFill="1" applyBorder="1" applyAlignment="1">
      <alignment/>
    </xf>
    <xf numFmtId="0" fontId="61" fillId="4" borderId="11" xfId="0" applyFont="1" applyFill="1" applyBorder="1" applyAlignment="1">
      <alignment/>
    </xf>
    <xf numFmtId="0" fontId="62" fillId="0" borderId="11" xfId="0" applyFont="1" applyBorder="1" applyAlignment="1">
      <alignment/>
    </xf>
    <xf numFmtId="0" fontId="63" fillId="0" borderId="11" xfId="0" applyFont="1" applyBorder="1" applyAlignment="1">
      <alignment/>
    </xf>
    <xf numFmtId="4" fontId="56" fillId="0" borderId="11" xfId="0" applyNumberFormat="1" applyFont="1" applyBorder="1" applyAlignment="1">
      <alignment/>
    </xf>
    <xf numFmtId="0" fontId="64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6" fillId="35" borderId="0" xfId="0" applyFont="1" applyFill="1" applyAlignment="1">
      <alignment/>
    </xf>
    <xf numFmtId="0" fontId="60" fillId="0" borderId="13" xfId="0" applyFont="1" applyBorder="1" applyAlignment="1">
      <alignment/>
    </xf>
    <xf numFmtId="0" fontId="66" fillId="0" borderId="0" xfId="0" applyFont="1" applyAlignment="1">
      <alignment/>
    </xf>
    <xf numFmtId="4" fontId="67" fillId="4" borderId="11" xfId="0" applyNumberFormat="1" applyFont="1" applyFill="1" applyBorder="1" applyAlignment="1">
      <alignment horizontal="right"/>
    </xf>
    <xf numFmtId="0" fontId="67" fillId="0" borderId="13" xfId="0" applyFont="1" applyBorder="1" applyAlignment="1">
      <alignment/>
    </xf>
    <xf numFmtId="0" fontId="68" fillId="0" borderId="0" xfId="0" applyFont="1" applyAlignment="1">
      <alignment/>
    </xf>
    <xf numFmtId="0" fontId="67" fillId="34" borderId="0" xfId="0" applyFont="1" applyFill="1" applyAlignment="1">
      <alignment/>
    </xf>
    <xf numFmtId="4" fontId="67" fillId="34" borderId="0" xfId="0" applyNumberFormat="1" applyFont="1" applyFill="1" applyAlignment="1">
      <alignment horizontal="right"/>
    </xf>
    <xf numFmtId="0" fontId="67" fillId="34" borderId="14" xfId="0" applyFont="1" applyFill="1" applyBorder="1" applyAlignment="1">
      <alignment/>
    </xf>
    <xf numFmtId="4" fontId="67" fillId="34" borderId="14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65" fillId="0" borderId="0" xfId="0" applyFont="1" applyBorder="1" applyAlignment="1">
      <alignment/>
    </xf>
    <xf numFmtId="164" fontId="2" fillId="0" borderId="1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69" fillId="0" borderId="0" xfId="0" applyFont="1" applyAlignment="1">
      <alignment/>
    </xf>
    <xf numFmtId="1" fontId="0" fillId="0" borderId="0" xfId="0" applyNumberFormat="1" applyFont="1" applyAlignment="1">
      <alignment/>
    </xf>
    <xf numFmtId="0" fontId="61" fillId="4" borderId="15" xfId="0" applyFont="1" applyFill="1" applyBorder="1" applyAlignment="1">
      <alignment/>
    </xf>
    <xf numFmtId="0" fontId="0" fillId="0" borderId="15" xfId="0" applyBorder="1" applyAlignment="1">
      <alignment/>
    </xf>
    <xf numFmtId="1" fontId="0" fillId="0" borderId="11" xfId="0" applyNumberFormat="1" applyFont="1" applyBorder="1" applyAlignment="1">
      <alignment/>
    </xf>
    <xf numFmtId="0" fontId="62" fillId="0" borderId="1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4" fontId="56" fillId="0" borderId="11" xfId="0" applyNumberFormat="1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1" fontId="56" fillId="0" borderId="11" xfId="0" applyNumberFormat="1" applyFont="1" applyFill="1" applyBorder="1" applyAlignment="1">
      <alignment/>
    </xf>
    <xf numFmtId="0" fontId="62" fillId="0" borderId="12" xfId="0" applyFont="1" applyBorder="1" applyAlignment="1">
      <alignment/>
    </xf>
    <xf numFmtId="0" fontId="63" fillId="0" borderId="12" xfId="0" applyFont="1" applyBorder="1" applyAlignment="1">
      <alignment/>
    </xf>
    <xf numFmtId="1" fontId="39" fillId="0" borderId="12" xfId="0" applyNumberFormat="1" applyFont="1" applyFill="1" applyBorder="1" applyAlignment="1">
      <alignment/>
    </xf>
    <xf numFmtId="0" fontId="68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1" fontId="56" fillId="0" borderId="11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/>
    </xf>
    <xf numFmtId="1" fontId="56" fillId="0" borderId="12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0" fillId="34" borderId="11" xfId="0" applyFont="1" applyFill="1" applyBorder="1" applyAlignment="1">
      <alignment vertical="center"/>
    </xf>
    <xf numFmtId="0" fontId="60" fillId="35" borderId="11" xfId="0" applyFont="1" applyFill="1" applyBorder="1" applyAlignment="1">
      <alignment/>
    </xf>
    <xf numFmtId="0" fontId="0" fillId="0" borderId="0" xfId="0" applyBorder="1" applyAlignment="1">
      <alignment/>
    </xf>
    <xf numFmtId="0" fontId="70" fillId="4" borderId="11" xfId="0" applyFont="1" applyFill="1" applyBorder="1" applyAlignment="1">
      <alignment/>
    </xf>
    <xf numFmtId="0" fontId="70" fillId="35" borderId="11" xfId="0" applyFont="1" applyFill="1" applyBorder="1" applyAlignment="1">
      <alignment/>
    </xf>
    <xf numFmtId="0" fontId="66" fillId="0" borderId="16" xfId="0" applyFont="1" applyBorder="1" applyAlignment="1">
      <alignment/>
    </xf>
    <xf numFmtId="0" fontId="67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67" fillId="4" borderId="11" xfId="0" applyFont="1" applyFill="1" applyBorder="1" applyAlignment="1">
      <alignment/>
    </xf>
    <xf numFmtId="0" fontId="65" fillId="4" borderId="11" xfId="0" applyFont="1" applyFill="1" applyBorder="1" applyAlignment="1">
      <alignment/>
    </xf>
    <xf numFmtId="4" fontId="56" fillId="0" borderId="12" xfId="0" applyNumberFormat="1" applyFont="1" applyBorder="1" applyAlignment="1">
      <alignment/>
    </xf>
    <xf numFmtId="0" fontId="70" fillId="0" borderId="11" xfId="0" applyFont="1" applyBorder="1" applyAlignment="1">
      <alignment wrapText="1"/>
    </xf>
    <xf numFmtId="4" fontId="67" fillId="4" borderId="15" xfId="0" applyNumberFormat="1" applyFont="1" applyFill="1" applyBorder="1" applyAlignment="1">
      <alignment horizontal="right"/>
    </xf>
    <xf numFmtId="0" fontId="70" fillId="0" borderId="12" xfId="0" applyFont="1" applyBorder="1" applyAlignment="1">
      <alignment wrapText="1"/>
    </xf>
    <xf numFmtId="0" fontId="64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11" xfId="0" applyNumberFormat="1" applyFont="1" applyBorder="1" applyAlignment="1">
      <alignment/>
    </xf>
    <xf numFmtId="3" fontId="67" fillId="34" borderId="0" xfId="0" applyNumberFormat="1" applyFont="1" applyFill="1" applyAlignment="1">
      <alignment horizontal="right"/>
    </xf>
    <xf numFmtId="3" fontId="67" fillId="34" borderId="14" xfId="0" applyNumberFormat="1" applyFont="1" applyFill="1" applyBorder="1" applyAlignment="1">
      <alignment horizontal="right"/>
    </xf>
    <xf numFmtId="0" fontId="70" fillId="35" borderId="12" xfId="0" applyFont="1" applyFill="1" applyBorder="1" applyAlignment="1">
      <alignment/>
    </xf>
    <xf numFmtId="0" fontId="60" fillId="35" borderId="19" xfId="0" applyFont="1" applyFill="1" applyBorder="1" applyAlignment="1">
      <alignment/>
    </xf>
    <xf numFmtId="0" fontId="58" fillId="34" borderId="11" xfId="0" applyFont="1" applyFill="1" applyBorder="1" applyAlignment="1">
      <alignment horizontal="center" vertical="center" wrapText="1"/>
    </xf>
    <xf numFmtId="4" fontId="62" fillId="35" borderId="11" xfId="0" applyNumberFormat="1" applyFont="1" applyFill="1" applyBorder="1" applyAlignment="1">
      <alignment/>
    </xf>
    <xf numFmtId="4" fontId="62" fillId="34" borderId="11" xfId="0" applyNumberFormat="1" applyFont="1" applyFill="1" applyBorder="1" applyAlignment="1">
      <alignment vertical="center"/>
    </xf>
    <xf numFmtId="0" fontId="62" fillId="34" borderId="11" xfId="0" applyFont="1" applyFill="1" applyBorder="1" applyAlignment="1">
      <alignment vertical="center"/>
    </xf>
    <xf numFmtId="4" fontId="62" fillId="35" borderId="12" xfId="0" applyNumberFormat="1" applyFont="1" applyFill="1" applyBorder="1" applyAlignment="1">
      <alignment horizontal="right"/>
    </xf>
    <xf numFmtId="0" fontId="62" fillId="4" borderId="12" xfId="0" applyFont="1" applyFill="1" applyBorder="1" applyAlignment="1">
      <alignment/>
    </xf>
    <xf numFmtId="0" fontId="62" fillId="35" borderId="11" xfId="0" applyFont="1" applyFill="1" applyBorder="1" applyAlignment="1">
      <alignment/>
    </xf>
    <xf numFmtId="0" fontId="59" fillId="35" borderId="15" xfId="0" applyFont="1" applyFill="1" applyBorder="1" applyAlignment="1">
      <alignment/>
    </xf>
    <xf numFmtId="0" fontId="65" fillId="0" borderId="12" xfId="0" applyFont="1" applyBorder="1" applyAlignment="1">
      <alignment/>
    </xf>
    <xf numFmtId="0" fontId="62" fillId="4" borderId="11" xfId="0" applyFont="1" applyFill="1" applyBorder="1" applyAlignment="1">
      <alignment/>
    </xf>
    <xf numFmtId="0" fontId="68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left" indent="1"/>
    </xf>
    <xf numFmtId="4" fontId="71" fillId="36" borderId="11" xfId="0" applyNumberFormat="1" applyFont="1" applyFill="1" applyBorder="1" applyAlignment="1">
      <alignment wrapText="1"/>
    </xf>
    <xf numFmtId="4" fontId="72" fillId="36" borderId="11" xfId="0" applyNumberFormat="1" applyFont="1" applyFill="1" applyBorder="1" applyAlignment="1">
      <alignment horizontal="right" wrapText="1" indent="1"/>
    </xf>
    <xf numFmtId="4" fontId="73" fillId="36" borderId="1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74" fillId="0" borderId="0" xfId="0" applyFont="1" applyAlignment="1">
      <alignment horizontal="left" indent="1"/>
    </xf>
    <xf numFmtId="0" fontId="75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2" fillId="0" borderId="20" xfId="0" applyFont="1" applyBorder="1" applyAlignment="1">
      <alignment/>
    </xf>
    <xf numFmtId="3" fontId="72" fillId="36" borderId="11" xfId="0" applyNumberFormat="1" applyFont="1" applyFill="1" applyBorder="1" applyAlignment="1">
      <alignment horizontal="right" wrapText="1" indent="1"/>
    </xf>
    <xf numFmtId="3" fontId="75" fillId="36" borderId="11" xfId="0" applyNumberFormat="1" applyFont="1" applyFill="1" applyBorder="1" applyAlignment="1">
      <alignment horizontal="right" wrapText="1" indent="1"/>
    </xf>
    <xf numFmtId="0" fontId="74" fillId="0" borderId="0" xfId="0" applyFont="1" applyAlignment="1">
      <alignment horizontal="left"/>
    </xf>
    <xf numFmtId="0" fontId="0" fillId="0" borderId="11" xfId="0" applyNumberFormat="1" applyFont="1" applyFill="1" applyBorder="1" applyAlignment="1" applyProtection="1">
      <alignment wrapText="1"/>
      <protection/>
    </xf>
    <xf numFmtId="0" fontId="76" fillId="36" borderId="11" xfId="0" applyFont="1" applyFill="1" applyBorder="1" applyAlignment="1">
      <alignment horizontal="left" wrapText="1"/>
    </xf>
    <xf numFmtId="0" fontId="77" fillId="36" borderId="11" xfId="0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1" fontId="68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8" fillId="34" borderId="11" xfId="0" applyFont="1" applyFill="1" applyBorder="1" applyAlignment="1">
      <alignment horizontal="center" vertical="center" wrapText="1"/>
    </xf>
    <xf numFmtId="1" fontId="78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" fontId="0" fillId="0" borderId="11" xfId="0" applyNumberForma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69" fillId="0" borderId="21" xfId="0" applyFont="1" applyBorder="1" applyAlignment="1">
      <alignment/>
    </xf>
    <xf numFmtId="0" fontId="69" fillId="0" borderId="21" xfId="0" applyFont="1" applyBorder="1" applyAlignment="1">
      <alignment horizontal="center"/>
    </xf>
    <xf numFmtId="4" fontId="69" fillId="0" borderId="21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60" fillId="0" borderId="0" xfId="0" applyFont="1" applyAlignment="1">
      <alignment horizontal="lef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74" fillId="0" borderId="14" xfId="0" applyFont="1" applyBorder="1" applyAlignment="1">
      <alignment horizontal="left" wrapText="1"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69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6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4" fontId="68" fillId="34" borderId="15" xfId="0" applyNumberFormat="1" applyFont="1" applyFill="1" applyBorder="1" applyAlignment="1">
      <alignment horizontal="center" vertical="center" wrapText="1"/>
    </xf>
    <xf numFmtId="4" fontId="68" fillId="34" borderId="12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4" fontId="68" fillId="34" borderId="15" xfId="0" applyNumberFormat="1" applyFont="1" applyFill="1" applyBorder="1" applyAlignment="1">
      <alignment horizontal="center" wrapText="1"/>
    </xf>
    <xf numFmtId="4" fontId="68" fillId="34" borderId="12" xfId="0" applyNumberFormat="1" applyFont="1" applyFill="1" applyBorder="1" applyAlignment="1">
      <alignment horizontal="center"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3300"/>
      <rgbColor rgb="00FF00FF"/>
      <rgbColor rgb="00FFFF00"/>
      <rgbColor rgb="0000FFFF"/>
      <rgbColor rgb="00800080"/>
      <rgbColor rgb="00800000"/>
      <rgbColor rgb="00993366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9EAF7"/>
      <rgbColor rgb="00FFFFE1"/>
      <rgbColor rgb="00000080"/>
      <rgbColor rgb="00008080"/>
      <rgbColor rgb="00A0A0A0"/>
      <rgbColor rgb="00FFFB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40.7109375" style="97" customWidth="1"/>
    <col min="2" max="2" width="13.421875" style="97" customWidth="1"/>
    <col min="3" max="3" width="14.140625" style="97" customWidth="1"/>
    <col min="4" max="16384" width="9.140625" style="97" customWidth="1"/>
  </cols>
  <sheetData>
    <row r="1" spans="1:4" ht="9.75" customHeight="1">
      <c r="A1" s="142" t="s">
        <v>174</v>
      </c>
      <c r="B1" s="143"/>
      <c r="C1" s="143"/>
      <c r="D1" s="143"/>
    </row>
    <row r="2" spans="1:4" ht="36" customHeight="1">
      <c r="A2" s="143"/>
      <c r="B2" s="143"/>
      <c r="C2" s="143"/>
      <c r="D2" s="143"/>
    </row>
    <row r="3" spans="1:4" ht="12.75">
      <c r="A3" s="98"/>
      <c r="B3" s="98"/>
      <c r="C3" s="98"/>
      <c r="D3" s="98"/>
    </row>
    <row r="4" spans="1:4" ht="12.75">
      <c r="A4" s="144" t="s">
        <v>152</v>
      </c>
      <c r="B4" s="144"/>
      <c r="C4" s="144"/>
      <c r="D4" s="144"/>
    </row>
    <row r="5" spans="1:4" ht="12.75">
      <c r="A5" s="98"/>
      <c r="B5" s="93"/>
      <c r="C5" s="98"/>
      <c r="D5" s="98"/>
    </row>
    <row r="6" spans="1:4" ht="12.75">
      <c r="A6" s="98"/>
      <c r="B6" s="98"/>
      <c r="C6" s="98"/>
      <c r="D6" s="98"/>
    </row>
    <row r="7" spans="1:4" ht="12.75">
      <c r="A7" s="107" t="s">
        <v>156</v>
      </c>
      <c r="B7" s="98"/>
      <c r="C7" s="98"/>
      <c r="D7" s="98"/>
    </row>
    <row r="8" spans="1:4" ht="12.75">
      <c r="A8" s="98"/>
      <c r="B8" s="98"/>
      <c r="C8" s="98"/>
      <c r="D8" s="98"/>
    </row>
    <row r="9" spans="1:4" ht="41.25" customHeight="1">
      <c r="A9" s="99" t="s">
        <v>141</v>
      </c>
      <c r="B9" s="99" t="s">
        <v>140</v>
      </c>
      <c r="C9" s="99" t="s">
        <v>104</v>
      </c>
      <c r="D9" s="99" t="s">
        <v>106</v>
      </c>
    </row>
    <row r="10" spans="1:4" ht="12.75">
      <c r="A10" s="99">
        <v>1</v>
      </c>
      <c r="B10" s="99">
        <v>2</v>
      </c>
      <c r="C10" s="99">
        <v>3</v>
      </c>
      <c r="D10" s="99">
        <v>4</v>
      </c>
    </row>
    <row r="11" spans="1:4" ht="17.25" customHeight="1">
      <c r="A11" s="109" t="s">
        <v>142</v>
      </c>
      <c r="B11" s="94">
        <v>3012871.83</v>
      </c>
      <c r="C11" s="94">
        <v>3010616.49</v>
      </c>
      <c r="D11" s="105"/>
    </row>
    <row r="12" spans="1:4" ht="17.25" customHeight="1">
      <c r="A12" s="109" t="s">
        <v>151</v>
      </c>
      <c r="B12" s="94">
        <v>0</v>
      </c>
      <c r="C12" s="94">
        <v>0</v>
      </c>
      <c r="D12" s="105"/>
    </row>
    <row r="13" spans="1:4" ht="17.25" customHeight="1">
      <c r="A13" s="110" t="s">
        <v>143</v>
      </c>
      <c r="B13" s="96">
        <f>SUM(B11:B12)</f>
        <v>3012871.83</v>
      </c>
      <c r="C13" s="96">
        <f>SUM(C11:C12)</f>
        <v>3010616.49</v>
      </c>
      <c r="D13" s="106">
        <f>C13/B13*100</f>
        <v>99.9251431814144</v>
      </c>
    </row>
    <row r="14" spans="1:4" ht="17.25" customHeight="1">
      <c r="A14" s="109" t="s">
        <v>144</v>
      </c>
      <c r="B14" s="94">
        <v>2860739.32</v>
      </c>
      <c r="C14" s="94">
        <v>2798665.74</v>
      </c>
      <c r="D14" s="105"/>
    </row>
    <row r="15" spans="1:4" ht="17.25" customHeight="1">
      <c r="A15" s="109" t="s">
        <v>145</v>
      </c>
      <c r="B15" s="94">
        <v>56630</v>
      </c>
      <c r="C15" s="94">
        <v>61388.2</v>
      </c>
      <c r="D15" s="105"/>
    </row>
    <row r="16" spans="1:4" ht="17.25" customHeight="1">
      <c r="A16" s="110" t="s">
        <v>146</v>
      </c>
      <c r="B16" s="96">
        <f>SUM(B14:B15)</f>
        <v>2917369.32</v>
      </c>
      <c r="C16" s="96">
        <f>SUM(C14:C15)</f>
        <v>2860053.9400000004</v>
      </c>
      <c r="D16" s="106">
        <f>C16/B16*100</f>
        <v>98.03537455449764</v>
      </c>
    </row>
    <row r="17" spans="1:4" ht="17.25" customHeight="1">
      <c r="A17" s="110" t="s">
        <v>147</v>
      </c>
      <c r="B17" s="96">
        <f>SUM(B13-B16)</f>
        <v>95502.51000000024</v>
      </c>
      <c r="C17" s="96">
        <f>SUM(C13-C16)</f>
        <v>150562.5499999998</v>
      </c>
      <c r="D17" s="106"/>
    </row>
    <row r="19" spans="1:3" ht="41.25" customHeight="1">
      <c r="A19" s="99" t="s">
        <v>153</v>
      </c>
      <c r="B19" s="99" t="s">
        <v>140</v>
      </c>
      <c r="C19" s="99" t="s">
        <v>104</v>
      </c>
    </row>
    <row r="20" spans="1:3" ht="12.75">
      <c r="A20" s="99">
        <v>1</v>
      </c>
      <c r="B20" s="99">
        <v>2</v>
      </c>
      <c r="C20" s="99">
        <v>3</v>
      </c>
    </row>
    <row r="21" spans="1:3" ht="25.5">
      <c r="A21" s="108" t="s">
        <v>157</v>
      </c>
      <c r="B21" s="101">
        <v>23313.77</v>
      </c>
      <c r="C21" s="101">
        <v>23313.77</v>
      </c>
    </row>
    <row r="22" spans="1:3" ht="25.5">
      <c r="A22" s="108" t="s">
        <v>158</v>
      </c>
      <c r="B22" s="101">
        <f>(B17+B21)*-1</f>
        <v>-118816.28000000025</v>
      </c>
      <c r="C22" s="101">
        <f>(C17+C21)*-1</f>
        <v>-173876.3199999998</v>
      </c>
    </row>
    <row r="25" spans="1:3" ht="33.75">
      <c r="A25" s="99" t="s">
        <v>155</v>
      </c>
      <c r="B25" s="99" t="s">
        <v>140</v>
      </c>
      <c r="C25" s="99" t="s">
        <v>104</v>
      </c>
    </row>
    <row r="26" spans="1:3" ht="22.5" customHeight="1">
      <c r="A26" s="109" t="s">
        <v>148</v>
      </c>
      <c r="B26" s="95">
        <v>0</v>
      </c>
      <c r="C26" s="95">
        <v>0</v>
      </c>
    </row>
    <row r="27" spans="1:3" ht="23.25" customHeight="1">
      <c r="A27" s="109" t="s">
        <v>149</v>
      </c>
      <c r="B27" s="95">
        <v>0</v>
      </c>
      <c r="C27" s="95">
        <v>0</v>
      </c>
    </row>
    <row r="28" spans="1:3" ht="16.5" customHeight="1">
      <c r="A28" s="109" t="s">
        <v>150</v>
      </c>
      <c r="B28" s="95">
        <v>0</v>
      </c>
      <c r="C28" s="95">
        <v>0</v>
      </c>
    </row>
    <row r="29" spans="1:3" ht="12.75">
      <c r="A29" s="139"/>
      <c r="B29" s="98"/>
      <c r="C29" s="98"/>
    </row>
  </sheetData>
  <sheetProtection/>
  <mergeCells count="2">
    <mergeCell ref="A1:D2"/>
    <mergeCell ref="A4:D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28125" style="0" customWidth="1"/>
    <col min="2" max="2" width="50.140625" style="0" customWidth="1"/>
    <col min="3" max="4" width="11.7109375" style="1" bestFit="1" customWidth="1"/>
    <col min="5" max="5" width="6.28125" style="111" customWidth="1"/>
  </cols>
  <sheetData>
    <row r="1" spans="1:5" ht="12.75">
      <c r="A1" s="145" t="s">
        <v>161</v>
      </c>
      <c r="B1" s="145"/>
      <c r="C1" s="145"/>
      <c r="D1" s="145"/>
      <c r="E1" s="145"/>
    </row>
    <row r="2" spans="1:5" ht="12.75">
      <c r="A2" s="146" t="s">
        <v>167</v>
      </c>
      <c r="B2" s="146"/>
      <c r="C2" s="146"/>
      <c r="D2" s="146"/>
      <c r="E2" s="146"/>
    </row>
    <row r="3" spans="1:5" ht="48">
      <c r="A3" s="91" t="s">
        <v>159</v>
      </c>
      <c r="B3" s="91" t="s">
        <v>160</v>
      </c>
      <c r="C3" s="91" t="s">
        <v>140</v>
      </c>
      <c r="D3" s="91" t="s">
        <v>104</v>
      </c>
      <c r="E3" s="112" t="s">
        <v>106</v>
      </c>
    </row>
    <row r="4" spans="1:5" s="116" customFormat="1" ht="12" customHeight="1">
      <c r="A4" s="114">
        <v>1</v>
      </c>
      <c r="B4" s="114">
        <v>2</v>
      </c>
      <c r="C4" s="114">
        <v>3</v>
      </c>
      <c r="D4" s="114">
        <v>4</v>
      </c>
      <c r="E4" s="115">
        <v>5</v>
      </c>
    </row>
    <row r="5" ht="12.75">
      <c r="A5" s="113" t="s">
        <v>162</v>
      </c>
    </row>
    <row r="6" spans="1:5" s="113" customFormat="1" ht="12.75">
      <c r="A6" s="58">
        <v>31</v>
      </c>
      <c r="B6" s="70" t="s">
        <v>108</v>
      </c>
      <c r="C6" s="32">
        <f>SUM(C7:C10)</f>
        <v>1982175.3199999998</v>
      </c>
      <c r="D6" s="32">
        <f>SUM(D7:D10)</f>
        <v>1982977.6600000001</v>
      </c>
      <c r="E6" s="76">
        <f>D6/C6*100</f>
        <v>100.04047775148368</v>
      </c>
    </row>
    <row r="7" spans="1:5" ht="12.75">
      <c r="A7" s="2" t="s">
        <v>42</v>
      </c>
      <c r="B7" s="2" t="s">
        <v>43</v>
      </c>
      <c r="C7" s="4">
        <v>1640905.56</v>
      </c>
      <c r="D7" s="4">
        <v>1640922.2800000003</v>
      </c>
      <c r="E7" s="117">
        <f aca="true" t="shared" si="0" ref="E7:E58">D7/C7*100</f>
        <v>100.00101894956101</v>
      </c>
    </row>
    <row r="8" spans="1:5" ht="12.75">
      <c r="A8" s="2" t="s">
        <v>44</v>
      </c>
      <c r="B8" s="2" t="s">
        <v>16</v>
      </c>
      <c r="C8" s="4">
        <v>3694.65</v>
      </c>
      <c r="D8" s="4">
        <v>3342.6299999999997</v>
      </c>
      <c r="E8" s="117">
        <f t="shared" si="0"/>
        <v>90.47216921765255</v>
      </c>
    </row>
    <row r="9" spans="1:5" ht="12.75">
      <c r="A9" s="2" t="s">
        <v>45</v>
      </c>
      <c r="B9" s="2" t="s">
        <v>46</v>
      </c>
      <c r="C9" s="4">
        <v>65917.41</v>
      </c>
      <c r="D9" s="4">
        <v>67667.41</v>
      </c>
      <c r="E9" s="117">
        <f t="shared" si="0"/>
        <v>102.65483731839586</v>
      </c>
    </row>
    <row r="10" spans="1:5" ht="12.75">
      <c r="A10" s="2" t="s">
        <v>47</v>
      </c>
      <c r="B10" s="2" t="s">
        <v>17</v>
      </c>
      <c r="C10" s="4">
        <v>271657.7</v>
      </c>
      <c r="D10" s="4">
        <v>271045.33999999997</v>
      </c>
      <c r="E10" s="117">
        <f t="shared" si="0"/>
        <v>99.77458397093105</v>
      </c>
    </row>
    <row r="11" spans="1:5" s="113" customFormat="1" ht="12.75">
      <c r="A11" s="58">
        <v>32</v>
      </c>
      <c r="B11" s="70" t="s">
        <v>110</v>
      </c>
      <c r="C11" s="32">
        <f>SUM(C12:C33)</f>
        <v>857564</v>
      </c>
      <c r="D11" s="32">
        <f>SUM(D12:D33)</f>
        <v>795660.5199999999</v>
      </c>
      <c r="E11" s="76">
        <f t="shared" si="0"/>
        <v>92.78147403575709</v>
      </c>
    </row>
    <row r="12" spans="1:5" ht="12.75">
      <c r="A12" s="2" t="s">
        <v>48</v>
      </c>
      <c r="B12" s="2" t="s">
        <v>3</v>
      </c>
      <c r="C12" s="4">
        <v>11000</v>
      </c>
      <c r="D12" s="4">
        <v>14617.8</v>
      </c>
      <c r="E12" s="117">
        <f t="shared" si="0"/>
        <v>132.88909090909092</v>
      </c>
    </row>
    <row r="13" spans="1:5" ht="12.75">
      <c r="A13" s="2" t="s">
        <v>49</v>
      </c>
      <c r="B13" s="2" t="s">
        <v>50</v>
      </c>
      <c r="C13" s="4">
        <v>41220</v>
      </c>
      <c r="D13" s="4">
        <v>35373.04</v>
      </c>
      <c r="E13" s="117">
        <f t="shared" si="0"/>
        <v>85.8152353226589</v>
      </c>
    </row>
    <row r="14" spans="1:5" ht="12.75">
      <c r="A14" s="2" t="s">
        <v>51</v>
      </c>
      <c r="B14" s="2" t="s">
        <v>15</v>
      </c>
      <c r="C14" s="4">
        <v>9000</v>
      </c>
      <c r="D14" s="4">
        <v>8733.390000000001</v>
      </c>
      <c r="E14" s="117">
        <f t="shared" si="0"/>
        <v>97.03766666666668</v>
      </c>
    </row>
    <row r="15" spans="1:5" ht="12.75">
      <c r="A15" s="2" t="s">
        <v>52</v>
      </c>
      <c r="B15" s="2" t="s">
        <v>4</v>
      </c>
      <c r="C15" s="4">
        <v>16500</v>
      </c>
      <c r="D15" s="4">
        <v>16565.62</v>
      </c>
      <c r="E15" s="117">
        <f t="shared" si="0"/>
        <v>100.39769696969697</v>
      </c>
    </row>
    <row r="16" spans="1:5" ht="12.75">
      <c r="A16" s="2" t="s">
        <v>53</v>
      </c>
      <c r="B16" s="2" t="s">
        <v>5</v>
      </c>
      <c r="C16" s="4">
        <v>180000</v>
      </c>
      <c r="D16" s="4">
        <v>141709.75000000003</v>
      </c>
      <c r="E16" s="117">
        <f t="shared" si="0"/>
        <v>78.7276388888889</v>
      </c>
    </row>
    <row r="17" spans="1:5" ht="12.75">
      <c r="A17" s="2" t="s">
        <v>54</v>
      </c>
      <c r="B17" s="2" t="s">
        <v>29</v>
      </c>
      <c r="C17" s="4">
        <v>2000</v>
      </c>
      <c r="D17" s="4">
        <v>2457.4300000000003</v>
      </c>
      <c r="E17" s="117">
        <f t="shared" si="0"/>
        <v>122.87150000000003</v>
      </c>
    </row>
    <row r="18" spans="1:5" ht="12.75">
      <c r="A18" s="2" t="s">
        <v>55</v>
      </c>
      <c r="B18" s="2" t="s">
        <v>26</v>
      </c>
      <c r="C18" s="4">
        <v>3500</v>
      </c>
      <c r="D18" s="4">
        <v>3578.88</v>
      </c>
      <c r="E18" s="117">
        <f t="shared" si="0"/>
        <v>102.25371428571428</v>
      </c>
    </row>
    <row r="19" spans="1:5" ht="12.75">
      <c r="A19" s="2" t="s">
        <v>56</v>
      </c>
      <c r="B19" s="2" t="s">
        <v>57</v>
      </c>
      <c r="C19" s="4">
        <v>17500</v>
      </c>
      <c r="D19" s="4">
        <v>19574.339999999993</v>
      </c>
      <c r="E19" s="117">
        <f t="shared" si="0"/>
        <v>111.85337142857139</v>
      </c>
    </row>
    <row r="20" spans="1:5" ht="12.75">
      <c r="A20" s="2" t="s">
        <v>58</v>
      </c>
      <c r="B20" s="2" t="s">
        <v>6</v>
      </c>
      <c r="C20" s="4">
        <v>66000</v>
      </c>
      <c r="D20" s="4">
        <v>41289.59</v>
      </c>
      <c r="E20" s="117">
        <f t="shared" si="0"/>
        <v>62.55998484848484</v>
      </c>
    </row>
    <row r="21" spans="1:5" ht="12.75">
      <c r="A21" s="2" t="s">
        <v>59</v>
      </c>
      <c r="B21" s="2" t="s">
        <v>14</v>
      </c>
      <c r="C21" s="4">
        <v>14500</v>
      </c>
      <c r="D21" s="4">
        <v>16479</v>
      </c>
      <c r="E21" s="117">
        <f t="shared" si="0"/>
        <v>113.64827586206896</v>
      </c>
    </row>
    <row r="22" spans="1:5" ht="12.75">
      <c r="A22" s="2" t="s">
        <v>60</v>
      </c>
      <c r="B22" s="2" t="s">
        <v>7</v>
      </c>
      <c r="C22" s="4">
        <v>16000</v>
      </c>
      <c r="D22" s="4">
        <v>8872.090000000002</v>
      </c>
      <c r="E22" s="117">
        <f t="shared" si="0"/>
        <v>55.45056250000001</v>
      </c>
    </row>
    <row r="23" spans="1:5" ht="12.75">
      <c r="A23" s="2" t="s">
        <v>61</v>
      </c>
      <c r="B23" s="2" t="s">
        <v>13</v>
      </c>
      <c r="C23" s="4">
        <v>125000</v>
      </c>
      <c r="D23" s="4">
        <v>114038.15999999997</v>
      </c>
      <c r="E23" s="117">
        <f t="shared" si="0"/>
        <v>91.23052799999998</v>
      </c>
    </row>
    <row r="24" spans="1:5" ht="12.75">
      <c r="A24" s="2" t="s">
        <v>81</v>
      </c>
      <c r="B24" s="2" t="s">
        <v>11</v>
      </c>
      <c r="C24" s="4">
        <v>3500</v>
      </c>
      <c r="D24" s="4">
        <v>8550</v>
      </c>
      <c r="E24" s="117">
        <f t="shared" si="0"/>
        <v>244.2857142857143</v>
      </c>
    </row>
    <row r="25" spans="1:5" ht="12.75">
      <c r="A25" s="2" t="s">
        <v>62</v>
      </c>
      <c r="B25" s="2" t="s">
        <v>8</v>
      </c>
      <c r="C25" s="4">
        <v>121576</v>
      </c>
      <c r="D25" s="4">
        <v>126275.87</v>
      </c>
      <c r="E25" s="117">
        <f t="shared" si="0"/>
        <v>103.8657876554583</v>
      </c>
    </row>
    <row r="26" spans="1:5" ht="12.75">
      <c r="A26" s="2" t="s">
        <v>63</v>
      </c>
      <c r="B26" s="2" t="s">
        <v>9</v>
      </c>
      <c r="C26" s="4">
        <v>72000</v>
      </c>
      <c r="D26" s="4">
        <v>71575.91999999998</v>
      </c>
      <c r="E26" s="117">
        <f t="shared" si="0"/>
        <v>99.41099999999999</v>
      </c>
    </row>
    <row r="27" spans="1:5" ht="12.75">
      <c r="A27" s="2" t="s">
        <v>64</v>
      </c>
      <c r="B27" s="2" t="s">
        <v>10</v>
      </c>
      <c r="C27" s="4">
        <v>132216</v>
      </c>
      <c r="D27" s="4">
        <v>139888.62</v>
      </c>
      <c r="E27" s="117">
        <f t="shared" si="0"/>
        <v>105.80309493556</v>
      </c>
    </row>
    <row r="28" spans="1:5" ht="12.75">
      <c r="A28" s="2" t="s">
        <v>75</v>
      </c>
      <c r="B28" s="2" t="s">
        <v>76</v>
      </c>
      <c r="C28" s="4">
        <v>7052</v>
      </c>
      <c r="D28" s="4">
        <v>6542</v>
      </c>
      <c r="E28" s="117">
        <f t="shared" si="0"/>
        <v>92.7680090754396</v>
      </c>
    </row>
    <row r="29" spans="1:5" ht="12.75">
      <c r="A29" s="2" t="s">
        <v>65</v>
      </c>
      <c r="B29" s="2" t="s">
        <v>28</v>
      </c>
      <c r="C29" s="4">
        <v>5000</v>
      </c>
      <c r="D29" s="4">
        <v>4723.65</v>
      </c>
      <c r="E29" s="117">
        <f t="shared" si="0"/>
        <v>94.473</v>
      </c>
    </row>
    <row r="30" spans="1:5" ht="12.75">
      <c r="A30" s="2" t="s">
        <v>66</v>
      </c>
      <c r="B30" s="2" t="s">
        <v>21</v>
      </c>
      <c r="C30" s="4">
        <v>4000</v>
      </c>
      <c r="D30" s="4">
        <v>2750.17</v>
      </c>
      <c r="E30" s="117">
        <f t="shared" si="0"/>
        <v>68.75425</v>
      </c>
    </row>
    <row r="31" spans="1:5" ht="12.75">
      <c r="A31" s="2" t="s">
        <v>67</v>
      </c>
      <c r="B31" s="2" t="s">
        <v>19</v>
      </c>
      <c r="C31" s="4">
        <v>1000</v>
      </c>
      <c r="D31" s="4">
        <v>900</v>
      </c>
      <c r="E31" s="117">
        <f t="shared" si="0"/>
        <v>90</v>
      </c>
    </row>
    <row r="32" spans="1:5" ht="12.75">
      <c r="A32" s="2" t="s">
        <v>68</v>
      </c>
      <c r="B32" s="2" t="s">
        <v>25</v>
      </c>
      <c r="C32" s="4">
        <v>8000</v>
      </c>
      <c r="D32" s="4">
        <v>6675</v>
      </c>
      <c r="E32" s="117">
        <f t="shared" si="0"/>
        <v>83.4375</v>
      </c>
    </row>
    <row r="33" spans="1:5" ht="12.75">
      <c r="A33" s="2" t="s">
        <v>69</v>
      </c>
      <c r="B33" s="2" t="s">
        <v>23</v>
      </c>
      <c r="C33" s="4">
        <v>1000</v>
      </c>
      <c r="D33" s="4">
        <v>4490.2</v>
      </c>
      <c r="E33" s="117">
        <f t="shared" si="0"/>
        <v>449.02</v>
      </c>
    </row>
    <row r="34" spans="1:5" s="113" customFormat="1" ht="12.75">
      <c r="A34" s="58">
        <v>34</v>
      </c>
      <c r="B34" s="70" t="s">
        <v>115</v>
      </c>
      <c r="C34" s="32">
        <f>SUM(C35:C36)</f>
        <v>21000</v>
      </c>
      <c r="D34" s="32">
        <f>SUM(D35:D36)</f>
        <v>20027.559999999998</v>
      </c>
      <c r="E34" s="76">
        <f t="shared" si="0"/>
        <v>95.36933333333332</v>
      </c>
    </row>
    <row r="35" spans="1:5" ht="12.75">
      <c r="A35" s="2" t="s">
        <v>70</v>
      </c>
      <c r="B35" s="2" t="s">
        <v>71</v>
      </c>
      <c r="C35" s="4">
        <v>3000</v>
      </c>
      <c r="D35" s="4">
        <v>4545.66</v>
      </c>
      <c r="E35" s="117">
        <f t="shared" si="0"/>
        <v>151.522</v>
      </c>
    </row>
    <row r="36" spans="1:5" ht="12.75">
      <c r="A36" s="2" t="s">
        <v>72</v>
      </c>
      <c r="B36" s="2" t="s">
        <v>73</v>
      </c>
      <c r="C36" s="4">
        <v>18000</v>
      </c>
      <c r="D36" s="4">
        <v>15481.9</v>
      </c>
      <c r="E36" s="117">
        <f t="shared" si="0"/>
        <v>86.01055555555556</v>
      </c>
    </row>
    <row r="37" spans="1:5" s="113" customFormat="1" ht="12.75">
      <c r="A37" s="58">
        <v>42</v>
      </c>
      <c r="B37" s="70" t="s">
        <v>118</v>
      </c>
      <c r="C37" s="32">
        <f>SUM(C38:C41)</f>
        <v>56630</v>
      </c>
      <c r="D37" s="32">
        <f>SUM(D38:D41)</f>
        <v>61388.2</v>
      </c>
      <c r="E37" s="76">
        <f t="shared" si="0"/>
        <v>108.40226028606746</v>
      </c>
    </row>
    <row r="38" spans="1:5" ht="12.75">
      <c r="A38" s="2" t="s">
        <v>77</v>
      </c>
      <c r="B38" s="2" t="s">
        <v>27</v>
      </c>
      <c r="C38" s="4">
        <v>25566</v>
      </c>
      <c r="D38" s="4">
        <v>25566.25</v>
      </c>
      <c r="E38" s="117">
        <f t="shared" si="0"/>
        <v>100.00097786122193</v>
      </c>
    </row>
    <row r="39" spans="1:5" ht="12.75">
      <c r="A39" s="2" t="s">
        <v>98</v>
      </c>
      <c r="B39" s="2" t="s">
        <v>1</v>
      </c>
      <c r="C39" s="4">
        <v>0</v>
      </c>
      <c r="D39" s="4">
        <v>4545.75</v>
      </c>
      <c r="E39" s="117">
        <f>_xlfn.IFERROR(D39/C39*100,0)</f>
        <v>0</v>
      </c>
    </row>
    <row r="40" spans="1:5" ht="12.75">
      <c r="A40" s="2" t="s">
        <v>78</v>
      </c>
      <c r="B40" s="2" t="s">
        <v>22</v>
      </c>
      <c r="C40" s="4">
        <v>28203</v>
      </c>
      <c r="D40" s="4">
        <v>28063</v>
      </c>
      <c r="E40" s="117">
        <f t="shared" si="0"/>
        <v>99.5035989079176</v>
      </c>
    </row>
    <row r="41" spans="1:5" ht="12.75">
      <c r="A41" s="2" t="s">
        <v>30</v>
      </c>
      <c r="B41" s="2" t="s">
        <v>2</v>
      </c>
      <c r="C41" s="4">
        <v>2861</v>
      </c>
      <c r="D41" s="4">
        <v>3213.2</v>
      </c>
      <c r="E41" s="117">
        <f t="shared" si="0"/>
        <v>112.31038098566934</v>
      </c>
    </row>
    <row r="42" spans="1:5" s="113" customFormat="1" ht="17.25" customHeight="1">
      <c r="A42" s="58" t="s">
        <v>165</v>
      </c>
      <c r="B42" s="58"/>
      <c r="C42" s="32">
        <f>SUM(C6,C11,C34,C37)</f>
        <v>2917369.32</v>
      </c>
      <c r="D42" s="32">
        <f>SUM(D6,D11,D34,D37)</f>
        <v>2860053.9400000004</v>
      </c>
      <c r="E42" s="76">
        <f t="shared" si="0"/>
        <v>98.03537455449764</v>
      </c>
    </row>
    <row r="44" ht="12.75">
      <c r="A44" s="113" t="s">
        <v>120</v>
      </c>
    </row>
    <row r="45" spans="1:5" s="113" customFormat="1" ht="12.75">
      <c r="A45" s="58">
        <v>63</v>
      </c>
      <c r="B45" s="70" t="s">
        <v>127</v>
      </c>
      <c r="C45" s="32">
        <f>SUM(C46:C47)</f>
        <v>115440.41</v>
      </c>
      <c r="D45" s="32">
        <f>SUM(D46:D47)</f>
        <v>99746.52</v>
      </c>
      <c r="E45" s="76">
        <f>_xlfn.IFERROR(D45/C45*100,0)</f>
        <v>86.40520247632523</v>
      </c>
    </row>
    <row r="46" spans="1:5" ht="12.75">
      <c r="A46" s="2" t="s">
        <v>91</v>
      </c>
      <c r="B46" s="2" t="s">
        <v>92</v>
      </c>
      <c r="C46" s="4">
        <v>115440.41</v>
      </c>
      <c r="D46" s="4">
        <v>85856.52</v>
      </c>
      <c r="E46" s="117">
        <f aca="true" t="shared" si="1" ref="E46:E57">_xlfn.IFERROR(D46/C46*100,0)</f>
        <v>74.37302067794111</v>
      </c>
    </row>
    <row r="47" spans="1:5" ht="12.75">
      <c r="A47" s="2" t="s">
        <v>100</v>
      </c>
      <c r="B47" s="2" t="s">
        <v>105</v>
      </c>
      <c r="C47" s="4">
        <v>0</v>
      </c>
      <c r="D47" s="4">
        <v>13890</v>
      </c>
      <c r="E47" s="117">
        <f t="shared" si="1"/>
        <v>0</v>
      </c>
    </row>
    <row r="48" spans="1:5" s="113" customFormat="1" ht="12.75">
      <c r="A48" s="58">
        <v>64</v>
      </c>
      <c r="B48" s="58" t="s">
        <v>166</v>
      </c>
      <c r="C48" s="32">
        <f>SUM(C49)</f>
        <v>0</v>
      </c>
      <c r="D48" s="32">
        <f>SUM(D49)</f>
        <v>3.32</v>
      </c>
      <c r="E48" s="76">
        <f t="shared" si="1"/>
        <v>0</v>
      </c>
    </row>
    <row r="49" spans="1:5" ht="12.75">
      <c r="A49" s="2" t="s">
        <v>101</v>
      </c>
      <c r="B49" s="2" t="s">
        <v>103</v>
      </c>
      <c r="C49" s="4">
        <v>0</v>
      </c>
      <c r="D49" s="4">
        <v>3.32</v>
      </c>
      <c r="E49" s="117">
        <f t="shared" si="1"/>
        <v>0</v>
      </c>
    </row>
    <row r="50" spans="1:5" s="113" customFormat="1" ht="22.5">
      <c r="A50" s="58">
        <v>65</v>
      </c>
      <c r="B50" s="70" t="s">
        <v>125</v>
      </c>
      <c r="C50" s="32">
        <f>SUM(C51)</f>
        <v>8362.1</v>
      </c>
      <c r="D50" s="32">
        <f>SUM(D51)</f>
        <v>23900.48</v>
      </c>
      <c r="E50" s="76">
        <f t="shared" si="1"/>
        <v>285.8191124239126</v>
      </c>
    </row>
    <row r="51" spans="1:5" ht="12.75">
      <c r="A51" s="2" t="s">
        <v>88</v>
      </c>
      <c r="B51" s="2" t="s">
        <v>89</v>
      </c>
      <c r="C51" s="4">
        <v>8362.1</v>
      </c>
      <c r="D51" s="4">
        <v>23900.48</v>
      </c>
      <c r="E51" s="117">
        <f t="shared" si="1"/>
        <v>285.8191124239126</v>
      </c>
    </row>
    <row r="52" spans="1:5" s="113" customFormat="1" ht="22.5">
      <c r="A52" s="58">
        <v>66</v>
      </c>
      <c r="B52" s="70" t="s">
        <v>123</v>
      </c>
      <c r="C52" s="32">
        <f>SUM(C53:C54)</f>
        <v>22700</v>
      </c>
      <c r="D52" s="32">
        <f>SUM(D53:D54)</f>
        <v>65247.46000000001</v>
      </c>
      <c r="E52" s="76">
        <f t="shared" si="1"/>
        <v>287.4337444933921</v>
      </c>
    </row>
    <row r="53" spans="1:5" ht="12.75">
      <c r="A53" s="2" t="s">
        <v>102</v>
      </c>
      <c r="B53" s="2" t="s">
        <v>24</v>
      </c>
      <c r="C53" s="4">
        <v>17700</v>
      </c>
      <c r="D53" s="4">
        <v>60247.46000000001</v>
      </c>
      <c r="E53" s="117">
        <f t="shared" si="1"/>
        <v>340.38112994350286</v>
      </c>
    </row>
    <row r="54" spans="1:5" ht="12.75">
      <c r="A54" s="2" t="s">
        <v>93</v>
      </c>
      <c r="B54" s="2" t="s">
        <v>94</v>
      </c>
      <c r="C54" s="4">
        <v>5000</v>
      </c>
      <c r="D54" s="4">
        <v>5000</v>
      </c>
      <c r="E54" s="117">
        <f t="shared" si="1"/>
        <v>100</v>
      </c>
    </row>
    <row r="55" spans="1:5" s="113" customFormat="1" ht="22.5">
      <c r="A55" s="58">
        <v>67</v>
      </c>
      <c r="B55" s="72" t="s">
        <v>122</v>
      </c>
      <c r="C55" s="32">
        <f>SUM(C56:C57)</f>
        <v>2866369.32</v>
      </c>
      <c r="D55" s="32">
        <f>SUM(D56:D57)</f>
        <v>2821718.709999999</v>
      </c>
      <c r="E55" s="76">
        <f t="shared" si="1"/>
        <v>98.44225900380482</v>
      </c>
    </row>
    <row r="56" spans="1:5" ht="12.75">
      <c r="A56" s="2" t="s">
        <v>85</v>
      </c>
      <c r="B56" s="2" t="s">
        <v>12</v>
      </c>
      <c r="C56" s="4">
        <v>2809739.32</v>
      </c>
      <c r="D56" s="4">
        <v>2765228.459999999</v>
      </c>
      <c r="E56" s="117">
        <f t="shared" si="1"/>
        <v>98.41583666914691</v>
      </c>
    </row>
    <row r="57" spans="1:5" ht="12.75">
      <c r="A57" s="2" t="s">
        <v>86</v>
      </c>
      <c r="B57" s="2" t="s">
        <v>87</v>
      </c>
      <c r="C57" s="4">
        <v>56630</v>
      </c>
      <c r="D57" s="4">
        <v>56490.25</v>
      </c>
      <c r="E57" s="117">
        <f t="shared" si="1"/>
        <v>99.75322267349462</v>
      </c>
    </row>
    <row r="58" spans="1:5" s="113" customFormat="1" ht="18" customHeight="1">
      <c r="A58" s="58" t="s">
        <v>164</v>
      </c>
      <c r="B58" s="58"/>
      <c r="C58" s="32">
        <f>SUM(C45,C48,C50,C52,C55)</f>
        <v>3012871.83</v>
      </c>
      <c r="D58" s="32">
        <f>SUM(D45,D48,D50,D52,D55)</f>
        <v>3010616.4899999993</v>
      </c>
      <c r="E58" s="76">
        <f t="shared" si="0"/>
        <v>99.92514318141437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9.140625" style="92" customWidth="1"/>
    <col min="2" max="2" width="32.28125" style="92" customWidth="1"/>
    <col min="3" max="3" width="14.57421875" style="118" customWidth="1"/>
    <col min="4" max="4" width="19.421875" style="92" customWidth="1"/>
    <col min="5" max="5" width="9.140625" style="75" customWidth="1"/>
    <col min="6" max="16384" width="9.140625" style="92" customWidth="1"/>
  </cols>
  <sheetData>
    <row r="1" spans="1:5" ht="12.75">
      <c r="A1" s="145" t="s">
        <v>171</v>
      </c>
      <c r="B1" s="145"/>
      <c r="C1" s="145"/>
      <c r="D1" s="145"/>
      <c r="E1" s="145"/>
    </row>
    <row r="3" spans="1:5" s="17" customFormat="1" ht="47.25" customHeight="1">
      <c r="A3" s="91" t="s">
        <v>168</v>
      </c>
      <c r="B3" s="91" t="s">
        <v>169</v>
      </c>
      <c r="C3" s="91" t="s">
        <v>140</v>
      </c>
      <c r="D3" s="91" t="s">
        <v>104</v>
      </c>
      <c r="E3" s="112" t="s">
        <v>106</v>
      </c>
    </row>
    <row r="4" spans="1:5" ht="12.75">
      <c r="A4" s="129"/>
      <c r="B4" s="129"/>
      <c r="C4" s="130"/>
      <c r="D4" s="129"/>
      <c r="E4" s="131"/>
    </row>
    <row r="5" spans="1:5" ht="12.75">
      <c r="A5" s="125">
        <v>11</v>
      </c>
      <c r="B5" s="126" t="s">
        <v>41</v>
      </c>
      <c r="C5" s="123"/>
      <c r="D5" s="122"/>
      <c r="E5" s="124"/>
    </row>
    <row r="6" spans="1:5" ht="12.75">
      <c r="A6" s="125"/>
      <c r="B6" s="122" t="s">
        <v>120</v>
      </c>
      <c r="C6" s="123">
        <v>2866369.32</v>
      </c>
      <c r="D6" s="123">
        <v>2821718.709999999</v>
      </c>
      <c r="E6" s="124">
        <f>_xlfn.IFERROR(D6/C6*100,0)</f>
        <v>98.44225900380482</v>
      </c>
    </row>
    <row r="7" spans="1:5" ht="12.75">
      <c r="A7" s="125"/>
      <c r="B7" s="122" t="s">
        <v>162</v>
      </c>
      <c r="C7" s="123">
        <v>2866369.32</v>
      </c>
      <c r="D7" s="123">
        <v>2821718.71</v>
      </c>
      <c r="E7" s="124">
        <f>_xlfn.IFERROR(D7/C7*100,0)</f>
        <v>98.44225900380485</v>
      </c>
    </row>
    <row r="8" spans="1:5" ht="12.75">
      <c r="A8" s="125"/>
      <c r="B8" s="122"/>
      <c r="C8" s="123"/>
      <c r="D8" s="123"/>
      <c r="E8" s="124"/>
    </row>
    <row r="9" spans="1:5" ht="12.75">
      <c r="A9" s="127">
        <v>31</v>
      </c>
      <c r="B9" s="126" t="s">
        <v>99</v>
      </c>
      <c r="C9" s="122"/>
      <c r="D9" s="122"/>
      <c r="E9" s="124"/>
    </row>
    <row r="10" spans="1:5" ht="12.75">
      <c r="A10" s="127"/>
      <c r="B10" s="122" t="s">
        <v>120</v>
      </c>
      <c r="C10" s="123">
        <v>17700</v>
      </c>
      <c r="D10" s="123">
        <v>60250.780000000006</v>
      </c>
      <c r="E10" s="124">
        <f>_xlfn.IFERROR(D10/C10*100,0)</f>
        <v>340.39988700564976</v>
      </c>
    </row>
    <row r="11" spans="1:5" ht="12.75">
      <c r="A11" s="125"/>
      <c r="B11" s="122" t="s">
        <v>162</v>
      </c>
      <c r="C11" s="123">
        <v>0</v>
      </c>
      <c r="D11" s="123">
        <v>621.41</v>
      </c>
      <c r="E11" s="124">
        <f>_xlfn.IFERROR(D11/C11*100,0)</f>
        <v>0</v>
      </c>
    </row>
    <row r="12" spans="1:5" ht="12.75">
      <c r="A12" s="125"/>
      <c r="B12" s="122"/>
      <c r="C12" s="123"/>
      <c r="D12" s="123"/>
      <c r="E12" s="124"/>
    </row>
    <row r="13" spans="1:5" ht="12.75">
      <c r="A13" s="125">
        <v>43</v>
      </c>
      <c r="B13" s="126" t="s">
        <v>80</v>
      </c>
      <c r="C13" s="123"/>
      <c r="D13" s="123"/>
      <c r="E13" s="124"/>
    </row>
    <row r="14" spans="1:5" ht="12.75">
      <c r="A14" s="125"/>
      <c r="B14" s="122" t="s">
        <v>120</v>
      </c>
      <c r="C14" s="123">
        <v>8362.1</v>
      </c>
      <c r="D14" s="123">
        <v>23900.48</v>
      </c>
      <c r="E14" s="124">
        <f>_xlfn.IFERROR(D14/C14*100,0)</f>
        <v>285.8191124239126</v>
      </c>
    </row>
    <row r="15" spans="1:5" ht="12.75">
      <c r="A15" s="125"/>
      <c r="B15" s="122" t="s">
        <v>162</v>
      </c>
      <c r="C15" s="123">
        <v>46000</v>
      </c>
      <c r="D15" s="123">
        <v>15447.95</v>
      </c>
      <c r="E15" s="124">
        <f>_xlfn.IFERROR(D15/C15*100,0)</f>
        <v>33.5825</v>
      </c>
    </row>
    <row r="16" spans="1:5" ht="12.75">
      <c r="A16" s="125"/>
      <c r="B16" s="122"/>
      <c r="C16" s="123"/>
      <c r="D16" s="123"/>
      <c r="E16" s="124"/>
    </row>
    <row r="17" spans="1:5" ht="12.75">
      <c r="A17" s="127">
        <v>52</v>
      </c>
      <c r="B17" s="126" t="s">
        <v>90</v>
      </c>
      <c r="C17" s="123"/>
      <c r="D17" s="123"/>
      <c r="E17" s="124"/>
    </row>
    <row r="18" spans="1:5" ht="12.75">
      <c r="A18" s="125"/>
      <c r="B18" s="122" t="s">
        <v>120</v>
      </c>
      <c r="C18" s="128">
        <v>115440.41</v>
      </c>
      <c r="D18" s="128">
        <v>99746.52</v>
      </c>
      <c r="E18" s="124">
        <f>_xlfn.IFERROR(D18/C18*100,0)</f>
        <v>86.40520247632523</v>
      </c>
    </row>
    <row r="19" spans="1:5" ht="12.75">
      <c r="A19" s="125"/>
      <c r="B19" s="122" t="s">
        <v>162</v>
      </c>
      <c r="C19" s="123">
        <v>0</v>
      </c>
      <c r="D19" s="123">
        <v>17265.870000000003</v>
      </c>
      <c r="E19" s="124">
        <f>_xlfn.IFERROR(D19/C19*100,0)</f>
        <v>0</v>
      </c>
    </row>
    <row r="20" spans="1:5" ht="12.75">
      <c r="A20" s="125"/>
      <c r="B20" s="122"/>
      <c r="C20" s="123"/>
      <c r="D20" s="123"/>
      <c r="E20" s="124"/>
    </row>
    <row r="21" spans="1:5" ht="12.75">
      <c r="A21" s="127">
        <v>61</v>
      </c>
      <c r="B21" s="126" t="s">
        <v>83</v>
      </c>
      <c r="C21" s="123"/>
      <c r="D21" s="123"/>
      <c r="E21" s="124"/>
    </row>
    <row r="22" spans="1:5" ht="12.75">
      <c r="A22" s="127"/>
      <c r="B22" s="122" t="s">
        <v>120</v>
      </c>
      <c r="C22" s="128">
        <v>5000</v>
      </c>
      <c r="D22" s="128">
        <v>5000</v>
      </c>
      <c r="E22" s="124">
        <f>_xlfn.IFERROR(D22/C22*100,0)</f>
        <v>100</v>
      </c>
    </row>
    <row r="23" spans="1:5" ht="12.75">
      <c r="A23" s="127"/>
      <c r="B23" s="122" t="s">
        <v>162</v>
      </c>
      <c r="C23" s="123">
        <v>5000</v>
      </c>
      <c r="D23" s="123">
        <v>5000</v>
      </c>
      <c r="E23" s="124">
        <f>_xlfn.IFERROR(D23/C23*100,0)</f>
        <v>100</v>
      </c>
    </row>
    <row r="24" spans="1:5" ht="12.75">
      <c r="A24" s="122"/>
      <c r="B24" s="122"/>
      <c r="C24" s="123"/>
      <c r="D24" s="123"/>
      <c r="E24" s="124"/>
    </row>
    <row r="25" spans="1:5" ht="12.75">
      <c r="A25" s="132" t="s">
        <v>170</v>
      </c>
      <c r="B25" s="132"/>
      <c r="C25" s="133">
        <f>SUM(C6,C10,C14,C18,C22)</f>
        <v>3012871.83</v>
      </c>
      <c r="D25" s="133">
        <f>SUM(D6,D10,D14,D18,D22)</f>
        <v>3010616.489999999</v>
      </c>
      <c r="E25" s="134">
        <f>_xlfn.IFERROR(D25/C25*100,0)</f>
        <v>99.92514318141436</v>
      </c>
    </row>
    <row r="26" spans="1:5" ht="12.75">
      <c r="A26" s="132" t="s">
        <v>163</v>
      </c>
      <c r="B26" s="132"/>
      <c r="C26" s="133">
        <f>SUM(C7,C11,C15,C19,C23)</f>
        <v>2917369.32</v>
      </c>
      <c r="D26" s="133">
        <f>SUM(D7,D11,D15,D19,D23)</f>
        <v>2860053.9400000004</v>
      </c>
      <c r="E26" s="134">
        <f>_xlfn.IFERROR(D26/C26*100,0)</f>
        <v>98.03537455449764</v>
      </c>
    </row>
    <row r="27" spans="1:5" ht="12.75">
      <c r="A27" s="120"/>
      <c r="B27" s="120"/>
      <c r="C27" s="119"/>
      <c r="D27" s="119"/>
      <c r="E27" s="121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7109375" style="0" customWidth="1"/>
    <col min="2" max="2" width="9.28125" style="0" customWidth="1"/>
    <col min="3" max="3" width="3.7109375" style="0" customWidth="1"/>
    <col min="4" max="4" width="6.8515625" style="0" customWidth="1"/>
    <col min="5" max="5" width="28.00390625" style="0" customWidth="1"/>
    <col min="6" max="6" width="14.140625" style="0" customWidth="1"/>
    <col min="7" max="7" width="13.7109375" style="1" customWidth="1"/>
    <col min="8" max="8" width="7.00390625" style="0" customWidth="1"/>
    <col min="9" max="9" width="10.7109375" style="0" bestFit="1" customWidth="1"/>
  </cols>
  <sheetData>
    <row r="1" spans="1:4" s="97" customFormat="1" ht="12.75">
      <c r="A1" s="107" t="s">
        <v>172</v>
      </c>
      <c r="B1" s="98"/>
      <c r="C1" s="98"/>
      <c r="D1" s="98"/>
    </row>
    <row r="2" spans="1:8" ht="20.25" customHeight="1">
      <c r="A2" s="149" t="s">
        <v>173</v>
      </c>
      <c r="B2" s="149"/>
      <c r="C2" s="149"/>
      <c r="D2" s="149"/>
      <c r="E2" s="149"/>
      <c r="F2" s="149"/>
      <c r="G2" s="149"/>
      <c r="H2" s="149"/>
    </row>
    <row r="3" spans="1:8" s="140" customFormat="1" ht="20.25" customHeight="1">
      <c r="A3" s="150" t="s">
        <v>138</v>
      </c>
      <c r="B3" s="150"/>
      <c r="C3" s="150"/>
      <c r="D3" s="150"/>
      <c r="E3" s="150"/>
      <c r="F3" s="150"/>
      <c r="G3" s="150"/>
      <c r="H3" s="150"/>
    </row>
    <row r="4" spans="1:8" ht="20.25" customHeight="1">
      <c r="A4" s="138"/>
      <c r="B4" s="138"/>
      <c r="C4" s="138"/>
      <c r="D4" s="138"/>
      <c r="E4" s="138"/>
      <c r="F4" s="138"/>
      <c r="G4" s="138"/>
      <c r="H4" s="138"/>
    </row>
    <row r="5" spans="1:7" s="136" customFormat="1" ht="20.25" customHeight="1">
      <c r="A5" s="151" t="s">
        <v>119</v>
      </c>
      <c r="B5" s="151"/>
      <c r="C5" s="151"/>
      <c r="D5" s="151"/>
      <c r="E5" s="151"/>
      <c r="G5" s="137"/>
    </row>
    <row r="6" spans="1:8" ht="24.75" customHeight="1">
      <c r="A6" s="147" t="s">
        <v>35</v>
      </c>
      <c r="B6" s="147" t="s">
        <v>36</v>
      </c>
      <c r="C6" s="147" t="s">
        <v>37</v>
      </c>
      <c r="D6" s="147" t="s">
        <v>38</v>
      </c>
      <c r="E6" s="147" t="str">
        <f>CONCATENATE("Naziv ",,D6)</f>
        <v>Naziv Konto 4. razina</v>
      </c>
      <c r="F6" s="152" t="s">
        <v>140</v>
      </c>
      <c r="G6" s="147" t="s">
        <v>104</v>
      </c>
      <c r="H6" s="147" t="s">
        <v>106</v>
      </c>
    </row>
    <row r="7" spans="1:8" ht="12.75" customHeight="1">
      <c r="A7" s="148"/>
      <c r="B7" s="148"/>
      <c r="C7" s="148"/>
      <c r="D7" s="148" t="s">
        <v>38</v>
      </c>
      <c r="E7" s="148"/>
      <c r="F7" s="153"/>
      <c r="G7" s="148"/>
      <c r="H7" s="148"/>
    </row>
    <row r="8" spans="1:8" ht="15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 t="s">
        <v>107</v>
      </c>
    </row>
    <row r="9" spans="1:8" ht="23.25" customHeight="1">
      <c r="A9" s="63" t="s">
        <v>0</v>
      </c>
      <c r="B9" s="60" t="s">
        <v>39</v>
      </c>
      <c r="C9" s="60"/>
      <c r="D9" s="60"/>
      <c r="E9" s="60"/>
      <c r="F9" s="82">
        <f>SUM(F13,F52,F71,F91,F85,F100)</f>
        <v>2917369.32</v>
      </c>
      <c r="G9" s="82">
        <f>SUM(G13,G52,G71,G91,G85,G100)</f>
        <v>2860053.9400000004</v>
      </c>
      <c r="H9" s="87">
        <f>ROUND((G9/F9*100),0)</f>
        <v>98</v>
      </c>
    </row>
    <row r="10" spans="1:8" ht="30" customHeight="1" hidden="1">
      <c r="A10" s="88"/>
      <c r="B10" s="5"/>
      <c r="C10" s="5"/>
      <c r="D10" s="5"/>
      <c r="E10" s="5"/>
      <c r="F10" s="2"/>
      <c r="G10" s="4"/>
      <c r="H10" s="17"/>
    </row>
    <row r="11" spans="1:8" ht="28.5" customHeight="1">
      <c r="A11" s="29"/>
      <c r="B11" s="62" t="s">
        <v>40</v>
      </c>
      <c r="C11" s="90" t="s">
        <v>131</v>
      </c>
      <c r="D11" s="6"/>
      <c r="E11" s="6"/>
      <c r="F11" s="7"/>
      <c r="G11" s="7"/>
      <c r="H11" s="7"/>
    </row>
    <row r="12" spans="1:8" ht="30" customHeight="1" hidden="1">
      <c r="A12" s="89"/>
      <c r="B12" s="8"/>
      <c r="C12" s="8"/>
      <c r="D12" s="35"/>
      <c r="E12" s="35"/>
      <c r="F12" s="36"/>
      <c r="G12" s="31"/>
      <c r="H12" s="34"/>
    </row>
    <row r="13" spans="1:8" ht="15">
      <c r="A13" s="29"/>
      <c r="B13" s="29"/>
      <c r="C13" s="9" t="s">
        <v>31</v>
      </c>
      <c r="D13" s="38" t="s">
        <v>41</v>
      </c>
      <c r="E13" s="39"/>
      <c r="F13" s="40">
        <f>SUM(F15,F22,F47)</f>
        <v>2656895.32</v>
      </c>
      <c r="G13" s="40">
        <f>SUM(G15,G22,G47)</f>
        <v>2613003.15</v>
      </c>
      <c r="H13" s="47">
        <f>ROUND((G13/F13*100),0)</f>
        <v>98</v>
      </c>
    </row>
    <row r="14" spans="1:8" ht="6" customHeight="1">
      <c r="A14" s="29"/>
      <c r="B14" s="33"/>
      <c r="C14" s="33"/>
      <c r="D14" s="41"/>
      <c r="E14" s="41"/>
      <c r="F14" s="42"/>
      <c r="G14" s="43"/>
      <c r="H14" s="44"/>
    </row>
    <row r="15" spans="1:8" ht="15">
      <c r="A15" s="29"/>
      <c r="B15" s="33"/>
      <c r="C15" s="33"/>
      <c r="D15" s="45">
        <v>31</v>
      </c>
      <c r="E15" s="70" t="s">
        <v>108</v>
      </c>
      <c r="F15" s="46">
        <f>SUM(F16,F19)</f>
        <v>1982175.3199999998</v>
      </c>
      <c r="G15" s="46">
        <f>SUM(G16,G19)</f>
        <v>1979601.79</v>
      </c>
      <c r="H15" s="47">
        <f>ROUND((G15/F15*100),0)</f>
        <v>100</v>
      </c>
    </row>
    <row r="16" spans="1:8" ht="15">
      <c r="A16" s="14"/>
      <c r="B16" s="16"/>
      <c r="C16" s="16"/>
      <c r="D16" s="45">
        <v>311</v>
      </c>
      <c r="E16" s="70" t="s">
        <v>109</v>
      </c>
      <c r="F16" s="46">
        <f>SUM(F17:F18)</f>
        <v>1644600.21</v>
      </c>
      <c r="G16" s="46">
        <f>SUM(G17:G18)</f>
        <v>1640889.04</v>
      </c>
      <c r="H16" s="47">
        <f>ROUND((G16/F16*100),0)</f>
        <v>100</v>
      </c>
    </row>
    <row r="17" spans="1:8" ht="14.25">
      <c r="A17" s="29"/>
      <c r="B17" s="16"/>
      <c r="C17" s="16"/>
      <c r="D17" s="41" t="s">
        <v>42</v>
      </c>
      <c r="E17" s="41" t="s">
        <v>43</v>
      </c>
      <c r="F17" s="43">
        <v>1640905.56</v>
      </c>
      <c r="G17" s="43">
        <v>1637546.4100000001</v>
      </c>
      <c r="H17" s="44"/>
    </row>
    <row r="18" spans="1:8" ht="13.5" customHeight="1">
      <c r="A18" s="29"/>
      <c r="B18" s="16"/>
      <c r="C18" s="16"/>
      <c r="D18" s="41" t="s">
        <v>44</v>
      </c>
      <c r="E18" s="41" t="s">
        <v>16</v>
      </c>
      <c r="F18" s="43">
        <v>3694.65</v>
      </c>
      <c r="G18" s="43">
        <v>3342.6299999999997</v>
      </c>
      <c r="H18" s="44"/>
    </row>
    <row r="19" spans="1:8" ht="13.5" customHeight="1">
      <c r="A19" s="14"/>
      <c r="B19" s="16"/>
      <c r="C19" s="16"/>
      <c r="D19" s="45">
        <v>312</v>
      </c>
      <c r="E19" s="70" t="s">
        <v>46</v>
      </c>
      <c r="F19" s="53">
        <f>SUM(F20:F21)</f>
        <v>337575.11</v>
      </c>
      <c r="G19" s="53">
        <f>SUM(G20:G21)</f>
        <v>338712.75</v>
      </c>
      <c r="H19" s="54">
        <f>ROUND((G19/F19*100),0)</f>
        <v>100</v>
      </c>
    </row>
    <row r="20" spans="1:8" ht="14.25">
      <c r="A20" s="29"/>
      <c r="B20" s="16"/>
      <c r="C20" s="16"/>
      <c r="D20" s="41" t="s">
        <v>45</v>
      </c>
      <c r="E20" s="41" t="s">
        <v>46</v>
      </c>
      <c r="F20" s="43">
        <v>65917.41</v>
      </c>
      <c r="G20" s="43">
        <v>67667.41</v>
      </c>
      <c r="H20" s="44"/>
    </row>
    <row r="21" spans="1:8" ht="14.25">
      <c r="A21" s="29"/>
      <c r="B21" s="33"/>
      <c r="C21" s="33"/>
      <c r="D21" s="41" t="s">
        <v>47</v>
      </c>
      <c r="E21" s="41" t="s">
        <v>17</v>
      </c>
      <c r="F21" s="43">
        <v>271657.7</v>
      </c>
      <c r="G21" s="43">
        <v>271045.33999999997</v>
      </c>
      <c r="H21" s="44"/>
    </row>
    <row r="22" spans="1:8" ht="15">
      <c r="A22" s="14"/>
      <c r="B22" s="33"/>
      <c r="C22" s="33"/>
      <c r="D22" s="45">
        <v>32</v>
      </c>
      <c r="E22" s="70" t="s">
        <v>110</v>
      </c>
      <c r="F22" s="46">
        <f>SUM(F23,F27,F32,F41)</f>
        <v>653720</v>
      </c>
      <c r="G22" s="46">
        <f>SUM(G23,G27,G32,G41)</f>
        <v>613373.7999999999</v>
      </c>
      <c r="H22" s="47">
        <f>ROUND((G22/F22*100),0)</f>
        <v>94</v>
      </c>
    </row>
    <row r="23" spans="1:8" ht="15">
      <c r="A23" s="29"/>
      <c r="B23" s="16"/>
      <c r="C23" s="16"/>
      <c r="D23" s="45">
        <v>321</v>
      </c>
      <c r="E23" s="70" t="s">
        <v>111</v>
      </c>
      <c r="F23" s="46">
        <f>SUM(F24:F26)</f>
        <v>61220</v>
      </c>
      <c r="G23" s="46">
        <f>SUM(G24:G26)</f>
        <v>58724.229999999996</v>
      </c>
      <c r="H23" s="47">
        <f>ROUND((G23/F23*100),0)</f>
        <v>96</v>
      </c>
    </row>
    <row r="24" spans="1:8" ht="14.25">
      <c r="A24" s="29"/>
      <c r="B24" s="16"/>
      <c r="C24" s="16"/>
      <c r="D24" s="41" t="s">
        <v>48</v>
      </c>
      <c r="E24" s="41" t="s">
        <v>3</v>
      </c>
      <c r="F24" s="43">
        <v>11000</v>
      </c>
      <c r="G24" s="43">
        <v>14617.8</v>
      </c>
      <c r="H24" s="44"/>
    </row>
    <row r="25" spans="1:8" ht="14.25">
      <c r="A25" s="14"/>
      <c r="B25" s="16"/>
      <c r="C25" s="16"/>
      <c r="D25" s="41" t="s">
        <v>49</v>
      </c>
      <c r="E25" s="41" t="s">
        <v>50</v>
      </c>
      <c r="F25" s="43">
        <v>41220</v>
      </c>
      <c r="G25" s="43">
        <v>35373.04</v>
      </c>
      <c r="H25" s="44"/>
    </row>
    <row r="26" spans="1:8" ht="14.25">
      <c r="A26" s="29"/>
      <c r="B26" s="16"/>
      <c r="C26" s="16"/>
      <c r="D26" s="41" t="s">
        <v>51</v>
      </c>
      <c r="E26" s="41" t="s">
        <v>15</v>
      </c>
      <c r="F26" s="43">
        <v>9000</v>
      </c>
      <c r="G26" s="43">
        <v>8733.390000000001</v>
      </c>
      <c r="H26" s="44"/>
    </row>
    <row r="27" spans="1:8" ht="15">
      <c r="A27" s="29"/>
      <c r="B27" s="16"/>
      <c r="C27" s="16"/>
      <c r="D27" s="45">
        <v>322</v>
      </c>
      <c r="E27" s="70" t="s">
        <v>112</v>
      </c>
      <c r="F27" s="46">
        <f>SUM(F28:F31)</f>
        <v>201000</v>
      </c>
      <c r="G27" s="46">
        <f>SUM(G28:G31)</f>
        <v>163311.68000000002</v>
      </c>
      <c r="H27" s="47">
        <f>ROUND((G27/F27*100),0)</f>
        <v>81</v>
      </c>
    </row>
    <row r="28" spans="1:8" ht="14.25">
      <c r="A28" s="14"/>
      <c r="B28" s="33"/>
      <c r="C28" s="33"/>
      <c r="D28" s="41" t="s">
        <v>52</v>
      </c>
      <c r="E28" s="41" t="s">
        <v>4</v>
      </c>
      <c r="F28" s="43">
        <v>15500</v>
      </c>
      <c r="G28" s="43">
        <v>15565.619999999999</v>
      </c>
      <c r="H28" s="44"/>
    </row>
    <row r="29" spans="1:8" ht="14.25">
      <c r="A29" s="29"/>
      <c r="B29" s="33"/>
      <c r="C29" s="33"/>
      <c r="D29" s="41" t="s">
        <v>53</v>
      </c>
      <c r="E29" s="41" t="s">
        <v>5</v>
      </c>
      <c r="F29" s="43">
        <v>180000</v>
      </c>
      <c r="G29" s="43">
        <v>141709.75000000003</v>
      </c>
      <c r="H29" s="44"/>
    </row>
    <row r="30" spans="1:8" ht="14.25">
      <c r="A30" s="29"/>
      <c r="B30" s="16"/>
      <c r="C30" s="16"/>
      <c r="D30" s="41" t="s">
        <v>54</v>
      </c>
      <c r="E30" s="41" t="s">
        <v>29</v>
      </c>
      <c r="F30" s="43">
        <v>2000</v>
      </c>
      <c r="G30" s="43">
        <v>2457.4300000000003</v>
      </c>
      <c r="H30" s="44"/>
    </row>
    <row r="31" spans="1:8" ht="14.25">
      <c r="A31" s="14"/>
      <c r="B31" s="16"/>
      <c r="C31" s="16"/>
      <c r="D31" s="41" t="s">
        <v>55</v>
      </c>
      <c r="E31" s="41" t="s">
        <v>26</v>
      </c>
      <c r="F31" s="43">
        <v>3500</v>
      </c>
      <c r="G31" s="43">
        <v>3578.88</v>
      </c>
      <c r="H31" s="44"/>
    </row>
    <row r="32" spans="1:8" ht="15">
      <c r="A32" s="29"/>
      <c r="B32" s="16"/>
      <c r="C32" s="16"/>
      <c r="D32" s="45">
        <v>323</v>
      </c>
      <c r="E32" s="70" t="s">
        <v>113</v>
      </c>
      <c r="F32" s="46">
        <f>SUM(F33:F40)</f>
        <v>372500</v>
      </c>
      <c r="G32" s="46">
        <f>SUM(G33:G40)</f>
        <v>372420.27999999997</v>
      </c>
      <c r="H32" s="47">
        <f>ROUND((G32/F32*100),0)</f>
        <v>100</v>
      </c>
    </row>
    <row r="33" spans="1:8" ht="14.25">
      <c r="A33" s="29"/>
      <c r="B33" s="16"/>
      <c r="C33" s="16"/>
      <c r="D33" s="41" t="s">
        <v>56</v>
      </c>
      <c r="E33" s="41" t="s">
        <v>57</v>
      </c>
      <c r="F33" s="43">
        <v>17500</v>
      </c>
      <c r="G33" s="43">
        <v>19574.339999999993</v>
      </c>
      <c r="H33" s="44"/>
    </row>
    <row r="34" spans="1:8" ht="14.25">
      <c r="A34" s="14"/>
      <c r="B34" s="16"/>
      <c r="C34" s="16"/>
      <c r="D34" s="41" t="s">
        <v>58</v>
      </c>
      <c r="E34" s="41" t="s">
        <v>6</v>
      </c>
      <c r="F34" s="43">
        <v>40000</v>
      </c>
      <c r="G34" s="43">
        <v>41289.59</v>
      </c>
      <c r="H34" s="44"/>
    </row>
    <row r="35" spans="1:8" ht="14.25">
      <c r="A35" s="29"/>
      <c r="B35" s="33"/>
      <c r="C35" s="33"/>
      <c r="D35" s="41" t="s">
        <v>59</v>
      </c>
      <c r="E35" s="41" t="s">
        <v>14</v>
      </c>
      <c r="F35" s="43">
        <v>14500</v>
      </c>
      <c r="G35" s="43">
        <v>16479</v>
      </c>
      <c r="H35" s="44"/>
    </row>
    <row r="36" spans="1:8" ht="14.25">
      <c r="A36" s="29"/>
      <c r="B36" s="33"/>
      <c r="C36" s="33"/>
      <c r="D36" s="41" t="s">
        <v>60</v>
      </c>
      <c r="E36" s="41" t="s">
        <v>7</v>
      </c>
      <c r="F36" s="43">
        <v>16000</v>
      </c>
      <c r="G36" s="43">
        <v>8872.090000000002</v>
      </c>
      <c r="H36" s="44"/>
    </row>
    <row r="37" spans="1:8" ht="14.25">
      <c r="A37" s="14"/>
      <c r="B37" s="16"/>
      <c r="C37" s="16"/>
      <c r="D37" s="41" t="s">
        <v>61</v>
      </c>
      <c r="E37" s="41" t="s">
        <v>13</v>
      </c>
      <c r="F37" s="43">
        <v>125000</v>
      </c>
      <c r="G37" s="43">
        <v>114038.15999999997</v>
      </c>
      <c r="H37" s="44"/>
    </row>
    <row r="38" spans="1:8" ht="14.25">
      <c r="A38" s="29"/>
      <c r="B38" s="16"/>
      <c r="C38" s="16"/>
      <c r="D38" s="41" t="s">
        <v>62</v>
      </c>
      <c r="E38" s="41" t="s">
        <v>8</v>
      </c>
      <c r="F38" s="43">
        <v>62500</v>
      </c>
      <c r="G38" s="43">
        <v>69701.17</v>
      </c>
      <c r="H38" s="44"/>
    </row>
    <row r="39" spans="1:8" ht="14.25">
      <c r="A39" s="29"/>
      <c r="B39" s="16"/>
      <c r="C39" s="16"/>
      <c r="D39" s="41" t="s">
        <v>63</v>
      </c>
      <c r="E39" s="41" t="s">
        <v>9</v>
      </c>
      <c r="F39" s="43">
        <v>62000</v>
      </c>
      <c r="G39" s="43">
        <v>61575.91999999999</v>
      </c>
      <c r="H39" s="44"/>
    </row>
    <row r="40" spans="1:8" ht="14.25">
      <c r="A40" s="14"/>
      <c r="B40" s="16"/>
      <c r="C40" s="16"/>
      <c r="D40" s="41" t="s">
        <v>64</v>
      </c>
      <c r="E40" s="41" t="s">
        <v>10</v>
      </c>
      <c r="F40" s="43">
        <v>35000</v>
      </c>
      <c r="G40" s="43">
        <v>40890.00999999999</v>
      </c>
      <c r="H40" s="44"/>
    </row>
    <row r="41" spans="1:8" ht="23.25">
      <c r="A41" s="29"/>
      <c r="B41" s="16"/>
      <c r="C41" s="16"/>
      <c r="D41" s="45">
        <v>329</v>
      </c>
      <c r="E41" s="70" t="s">
        <v>23</v>
      </c>
      <c r="F41" s="46">
        <f>SUM(F42:F46)</f>
        <v>19000</v>
      </c>
      <c r="G41" s="46">
        <f>SUM(G42:G46)</f>
        <v>18917.61</v>
      </c>
      <c r="H41" s="47">
        <f>ROUND((G41/F41*100),0)</f>
        <v>100</v>
      </c>
    </row>
    <row r="42" spans="1:8" ht="14.25">
      <c r="A42" s="29"/>
      <c r="B42" s="33"/>
      <c r="C42" s="33"/>
      <c r="D42" s="41" t="s">
        <v>65</v>
      </c>
      <c r="E42" s="41" t="s">
        <v>28</v>
      </c>
      <c r="F42" s="43">
        <v>5000</v>
      </c>
      <c r="G42" s="43">
        <v>4723.65</v>
      </c>
      <c r="H42" s="44"/>
    </row>
    <row r="43" spans="1:8" ht="14.25">
      <c r="A43" s="14"/>
      <c r="B43" s="33"/>
      <c r="C43" s="33"/>
      <c r="D43" s="41" t="s">
        <v>66</v>
      </c>
      <c r="E43" s="41" t="s">
        <v>21</v>
      </c>
      <c r="F43" s="43">
        <v>4000</v>
      </c>
      <c r="G43" s="43">
        <v>2128.76</v>
      </c>
      <c r="H43" s="44"/>
    </row>
    <row r="44" spans="1:8" ht="14.25">
      <c r="A44" s="29"/>
      <c r="B44" s="16"/>
      <c r="C44" s="16"/>
      <c r="D44" s="41" t="s">
        <v>67</v>
      </c>
      <c r="E44" s="41" t="s">
        <v>19</v>
      </c>
      <c r="F44" s="43">
        <v>1000</v>
      </c>
      <c r="G44" s="43">
        <v>900</v>
      </c>
      <c r="H44" s="44"/>
    </row>
    <row r="45" spans="1:8" ht="14.25">
      <c r="A45" s="29"/>
      <c r="B45" s="16"/>
      <c r="C45" s="16"/>
      <c r="D45" s="41" t="s">
        <v>68</v>
      </c>
      <c r="E45" s="41" t="s">
        <v>25</v>
      </c>
      <c r="F45" s="43">
        <v>8000</v>
      </c>
      <c r="G45" s="43">
        <v>6675</v>
      </c>
      <c r="H45" s="44"/>
    </row>
    <row r="46" spans="1:8" ht="14.25">
      <c r="A46" s="14"/>
      <c r="B46" s="16"/>
      <c r="C46" s="16"/>
      <c r="D46" s="41" t="s">
        <v>69</v>
      </c>
      <c r="E46" s="41" t="s">
        <v>23</v>
      </c>
      <c r="F46" s="43">
        <v>1000</v>
      </c>
      <c r="G46" s="43">
        <v>4490.2</v>
      </c>
      <c r="H46" s="44"/>
    </row>
    <row r="47" spans="1:8" ht="15">
      <c r="A47" s="29"/>
      <c r="B47" s="16"/>
      <c r="C47" s="16"/>
      <c r="D47" s="45">
        <v>34</v>
      </c>
      <c r="E47" s="70" t="s">
        <v>115</v>
      </c>
      <c r="F47" s="46">
        <f>SUM(F48)</f>
        <v>21000</v>
      </c>
      <c r="G47" s="46">
        <f>SUM(G48)</f>
        <v>20027.559999999998</v>
      </c>
      <c r="H47" s="47">
        <f>ROUND((G47/F47*100),0)</f>
        <v>95</v>
      </c>
    </row>
    <row r="48" spans="1:8" ht="15">
      <c r="A48" s="29"/>
      <c r="B48" s="16"/>
      <c r="C48" s="16"/>
      <c r="D48" s="45">
        <v>343</v>
      </c>
      <c r="E48" s="70" t="s">
        <v>114</v>
      </c>
      <c r="F48" s="46">
        <f>SUM(F49:F50)</f>
        <v>21000</v>
      </c>
      <c r="G48" s="46">
        <f>SUM(G49:G50)</f>
        <v>20027.559999999998</v>
      </c>
      <c r="H48" s="47">
        <f>ROUND((G48/F48*100),0)</f>
        <v>95</v>
      </c>
    </row>
    <row r="49" spans="1:8" ht="14.25">
      <c r="A49" s="14"/>
      <c r="B49" s="33"/>
      <c r="C49" s="33"/>
      <c r="D49" s="41" t="s">
        <v>70</v>
      </c>
      <c r="E49" s="41" t="s">
        <v>71</v>
      </c>
      <c r="F49" s="43">
        <v>3000</v>
      </c>
      <c r="G49" s="43">
        <v>4545.66</v>
      </c>
      <c r="H49" s="44"/>
    </row>
    <row r="50" spans="1:8" ht="14.25">
      <c r="A50" s="29"/>
      <c r="B50" s="33"/>
      <c r="C50" s="33"/>
      <c r="D50" s="41" t="s">
        <v>72</v>
      </c>
      <c r="E50" s="41" t="s">
        <v>73</v>
      </c>
      <c r="F50" s="43">
        <v>18000</v>
      </c>
      <c r="G50" s="43">
        <v>15481.9</v>
      </c>
      <c r="H50" s="44"/>
    </row>
    <row r="51" spans="1:8" ht="15" customHeight="1">
      <c r="A51" s="14"/>
      <c r="B51" s="14"/>
      <c r="C51" s="14"/>
      <c r="D51" s="14"/>
      <c r="E51" s="14"/>
      <c r="H51" s="34"/>
    </row>
    <row r="52" spans="1:8" ht="15.75">
      <c r="A52" s="29"/>
      <c r="B52" s="62" t="s">
        <v>74</v>
      </c>
      <c r="C52" s="90" t="s">
        <v>130</v>
      </c>
      <c r="D52" s="6"/>
      <c r="E52" s="6"/>
      <c r="F52" s="7">
        <v>209474</v>
      </c>
      <c r="G52" s="7">
        <f>G53</f>
        <v>208715.56</v>
      </c>
      <c r="H52" s="6">
        <f>ROUND((G52/F52*100),0)</f>
        <v>100</v>
      </c>
    </row>
    <row r="53" spans="1:8" ht="15">
      <c r="A53" s="29"/>
      <c r="B53" s="29"/>
      <c r="C53" s="48" t="s">
        <v>31</v>
      </c>
      <c r="D53" s="48" t="s">
        <v>41</v>
      </c>
      <c r="E53" s="49"/>
      <c r="F53" s="55">
        <f>SUM(F55,F64)</f>
        <v>209474</v>
      </c>
      <c r="G53" s="55">
        <f>SUM(G55,G64)</f>
        <v>208715.56</v>
      </c>
      <c r="H53" s="56">
        <f>ROUND((G53/F53*100),0)</f>
        <v>100</v>
      </c>
    </row>
    <row r="54" spans="1:8" ht="6.75" customHeight="1">
      <c r="A54" s="29"/>
      <c r="B54" s="29"/>
      <c r="C54" s="15"/>
      <c r="D54" s="48"/>
      <c r="E54" s="49"/>
      <c r="F54" s="13"/>
      <c r="G54" s="13"/>
      <c r="H54" s="50"/>
    </row>
    <row r="55" spans="1:8" s="17" customFormat="1" ht="15">
      <c r="A55" s="29"/>
      <c r="B55" s="29"/>
      <c r="C55" s="33"/>
      <c r="D55" s="9">
        <v>32</v>
      </c>
      <c r="E55" s="70" t="s">
        <v>110</v>
      </c>
      <c r="F55" s="32">
        <f>SUM(F56,F58,F62)</f>
        <v>152844</v>
      </c>
      <c r="G55" s="32">
        <f>SUM(G56,G58,G62)</f>
        <v>152225.31</v>
      </c>
      <c r="H55" s="47">
        <f>ROUND((G55/F55*100),0)</f>
        <v>100</v>
      </c>
    </row>
    <row r="56" spans="1:8" s="17" customFormat="1" ht="15">
      <c r="A56" s="29"/>
      <c r="B56" s="29"/>
      <c r="C56" s="33"/>
      <c r="D56" s="9">
        <v>322</v>
      </c>
      <c r="E56" s="70" t="s">
        <v>112</v>
      </c>
      <c r="F56" s="32">
        <f>SUM(F57)</f>
        <v>1000</v>
      </c>
      <c r="G56" s="32">
        <f>SUM(G57)</f>
        <v>1000</v>
      </c>
      <c r="H56" s="47">
        <f>ROUND((G56/F56*100),0)</f>
        <v>100</v>
      </c>
    </row>
    <row r="57" spans="1:8" ht="16.5" customHeight="1">
      <c r="A57" s="14"/>
      <c r="B57" s="14"/>
      <c r="C57" s="16"/>
      <c r="D57" s="12" t="s">
        <v>52</v>
      </c>
      <c r="E57" s="12" t="s">
        <v>4</v>
      </c>
      <c r="F57" s="4">
        <v>1000</v>
      </c>
      <c r="G57" s="4">
        <v>1000</v>
      </c>
      <c r="H57" s="37"/>
    </row>
    <row r="58" spans="1:8" ht="16.5" customHeight="1">
      <c r="A58" s="14"/>
      <c r="B58" s="14"/>
      <c r="C58" s="16"/>
      <c r="D58" s="51">
        <v>323</v>
      </c>
      <c r="E58" s="70" t="s">
        <v>113</v>
      </c>
      <c r="F58" s="32">
        <f>SUM(F59:F61)</f>
        <v>144792</v>
      </c>
      <c r="G58" s="32">
        <f>SUM(G59:G61)</f>
        <v>144683.31</v>
      </c>
      <c r="H58" s="47">
        <f>ROUND((G58/F58*100),0)</f>
        <v>100</v>
      </c>
    </row>
    <row r="59" spans="1:8" ht="15.75" customHeight="1">
      <c r="A59" s="14"/>
      <c r="B59" s="14"/>
      <c r="C59" s="16"/>
      <c r="D59" s="12" t="s">
        <v>62</v>
      </c>
      <c r="E59" s="12" t="s">
        <v>8</v>
      </c>
      <c r="F59" s="4">
        <v>53076</v>
      </c>
      <c r="G59" s="4">
        <v>53074.7</v>
      </c>
      <c r="H59" s="37"/>
    </row>
    <row r="60" spans="1:8" ht="17.25" customHeight="1">
      <c r="A60" s="14"/>
      <c r="B60" s="14"/>
      <c r="C60" s="16"/>
      <c r="D60" s="12" t="s">
        <v>63</v>
      </c>
      <c r="E60" s="12" t="s">
        <v>9</v>
      </c>
      <c r="F60" s="4">
        <v>10000</v>
      </c>
      <c r="G60" s="4">
        <v>10000</v>
      </c>
      <c r="H60" s="37"/>
    </row>
    <row r="61" spans="1:8" ht="14.25">
      <c r="A61" s="14"/>
      <c r="B61" s="14"/>
      <c r="C61" s="16"/>
      <c r="D61" s="12" t="s">
        <v>64</v>
      </c>
      <c r="E61" s="12" t="s">
        <v>10</v>
      </c>
      <c r="F61" s="4">
        <v>81716</v>
      </c>
      <c r="G61" s="4">
        <v>81608.61000000002</v>
      </c>
      <c r="H61" s="37"/>
    </row>
    <row r="62" spans="1:8" ht="23.25">
      <c r="A62" s="14"/>
      <c r="B62" s="14"/>
      <c r="C62" s="16"/>
      <c r="D62" s="51">
        <v>324</v>
      </c>
      <c r="E62" s="70" t="s">
        <v>76</v>
      </c>
      <c r="F62" s="32">
        <f>SUM(F63)</f>
        <v>7052</v>
      </c>
      <c r="G62" s="32">
        <f>SUM(G63)</f>
        <v>6542</v>
      </c>
      <c r="H62" s="47">
        <f>ROUND((G62/F62*100),0)</f>
        <v>93</v>
      </c>
    </row>
    <row r="63" spans="1:8" ht="14.25">
      <c r="A63" s="14"/>
      <c r="B63" s="14"/>
      <c r="C63" s="16"/>
      <c r="D63" s="12" t="s">
        <v>75</v>
      </c>
      <c r="E63" s="12" t="s">
        <v>76</v>
      </c>
      <c r="F63" s="4">
        <v>7052</v>
      </c>
      <c r="G63" s="4">
        <v>6542</v>
      </c>
      <c r="H63" s="37"/>
    </row>
    <row r="64" spans="1:8" ht="23.25">
      <c r="A64" s="14"/>
      <c r="B64" s="14"/>
      <c r="C64" s="16"/>
      <c r="D64" s="51">
        <v>42</v>
      </c>
      <c r="E64" s="70" t="s">
        <v>118</v>
      </c>
      <c r="F64" s="32">
        <f>SUM(F65,F68)</f>
        <v>56630</v>
      </c>
      <c r="G64" s="32">
        <f>SUM(G65,G68)</f>
        <v>56490.25</v>
      </c>
      <c r="H64" s="47">
        <f>ROUND((G64/F64*100),0)</f>
        <v>100</v>
      </c>
    </row>
    <row r="65" spans="1:8" ht="15">
      <c r="A65" s="14"/>
      <c r="B65" s="14"/>
      <c r="C65" s="16"/>
      <c r="D65" s="51">
        <v>422</v>
      </c>
      <c r="E65" s="70" t="s">
        <v>116</v>
      </c>
      <c r="F65" s="32">
        <f>SUM(F66:F67)</f>
        <v>53769</v>
      </c>
      <c r="G65" s="32">
        <f>SUM(G66:G67)</f>
        <v>53629.25</v>
      </c>
      <c r="H65" s="47">
        <f>ROUND((G65/F65*100),0)</f>
        <v>100</v>
      </c>
    </row>
    <row r="66" spans="1:8" ht="14.25">
      <c r="A66" s="14"/>
      <c r="B66" s="14"/>
      <c r="C66" s="16"/>
      <c r="D66" s="12" t="s">
        <v>77</v>
      </c>
      <c r="E66" s="12" t="s">
        <v>27</v>
      </c>
      <c r="F66" s="4">
        <v>25566</v>
      </c>
      <c r="G66" s="4">
        <v>25566.25</v>
      </c>
      <c r="H66" s="37"/>
    </row>
    <row r="67" spans="1:8" ht="14.25">
      <c r="A67" s="14"/>
      <c r="B67" s="14"/>
      <c r="C67" s="16"/>
      <c r="D67" s="12" t="s">
        <v>78</v>
      </c>
      <c r="E67" s="12" t="s">
        <v>22</v>
      </c>
      <c r="F67" s="4">
        <v>28203</v>
      </c>
      <c r="G67" s="4">
        <v>28063</v>
      </c>
      <c r="H67" s="37"/>
    </row>
    <row r="68" spans="1:8" ht="23.25">
      <c r="A68" s="14"/>
      <c r="B68" s="14"/>
      <c r="C68" s="16"/>
      <c r="D68" s="51">
        <v>424</v>
      </c>
      <c r="E68" s="70" t="s">
        <v>117</v>
      </c>
      <c r="F68" s="32">
        <f>SUM(F69)</f>
        <v>2861</v>
      </c>
      <c r="G68" s="32">
        <f>SUM(G69)</f>
        <v>2861</v>
      </c>
      <c r="H68" s="47">
        <f>ROUND((G68/F68*100),0)</f>
        <v>100</v>
      </c>
    </row>
    <row r="69" spans="1:8" ht="14.25">
      <c r="A69" s="14"/>
      <c r="B69" s="14"/>
      <c r="C69" s="16"/>
      <c r="D69" s="12" t="s">
        <v>30</v>
      </c>
      <c r="E69" s="12" t="s">
        <v>2</v>
      </c>
      <c r="F69" s="4">
        <v>2861</v>
      </c>
      <c r="G69" s="4">
        <v>2861</v>
      </c>
      <c r="H69" s="37"/>
    </row>
    <row r="70" spans="1:8" ht="10.5" customHeight="1">
      <c r="A70" s="14"/>
      <c r="B70" s="14"/>
      <c r="C70" s="16"/>
      <c r="D70" s="16"/>
      <c r="E70" s="16"/>
      <c r="F70" s="1"/>
      <c r="H70" s="34"/>
    </row>
    <row r="71" spans="1:8" ht="23.25" customHeight="1">
      <c r="A71" s="29"/>
      <c r="B71" s="62" t="s">
        <v>79</v>
      </c>
      <c r="C71" s="90" t="s">
        <v>132</v>
      </c>
      <c r="D71" s="6"/>
      <c r="E71" s="6"/>
      <c r="F71" s="7">
        <v>46000</v>
      </c>
      <c r="G71" s="7">
        <f>G72</f>
        <v>15447.95</v>
      </c>
      <c r="H71" s="6">
        <f>ROUND((G71/F71*100),0)</f>
        <v>34</v>
      </c>
    </row>
    <row r="72" spans="1:8" ht="15">
      <c r="A72" s="29"/>
      <c r="B72" s="29"/>
      <c r="C72" s="48" t="s">
        <v>32</v>
      </c>
      <c r="D72" s="48" t="s">
        <v>80</v>
      </c>
      <c r="E72" s="49"/>
      <c r="F72" s="55">
        <f>SUM(F73,F79)</f>
        <v>46000</v>
      </c>
      <c r="G72" s="55">
        <f>SUM(G73,G79)</f>
        <v>15447.95</v>
      </c>
      <c r="H72" s="56">
        <f>ROUND((G72/F72*100),0)</f>
        <v>34</v>
      </c>
    </row>
    <row r="73" spans="1:8" s="17" customFormat="1" ht="15">
      <c r="A73" s="29"/>
      <c r="B73" s="29"/>
      <c r="C73" s="33"/>
      <c r="D73" s="9">
        <v>32</v>
      </c>
      <c r="E73" s="70" t="s">
        <v>110</v>
      </c>
      <c r="F73" s="32">
        <f>SUM(F74)</f>
        <v>46000</v>
      </c>
      <c r="G73" s="32">
        <f>SUM(G74)</f>
        <v>10550</v>
      </c>
      <c r="H73" s="47">
        <f>ROUND((G73/F73*100),0)</f>
        <v>23</v>
      </c>
    </row>
    <row r="74" spans="1:8" s="17" customFormat="1" ht="15">
      <c r="A74" s="29"/>
      <c r="B74" s="29"/>
      <c r="C74" s="33"/>
      <c r="D74" s="9">
        <v>323</v>
      </c>
      <c r="E74" s="70" t="s">
        <v>112</v>
      </c>
      <c r="F74" s="32">
        <f>SUM(F75:F78)</f>
        <v>46000</v>
      </c>
      <c r="G74" s="32">
        <f>SUM(G75:G78)</f>
        <v>10550</v>
      </c>
      <c r="H74" s="47">
        <f>ROUND((G74/F74*100),0)</f>
        <v>23</v>
      </c>
    </row>
    <row r="75" spans="1:8" ht="14.25">
      <c r="A75" s="14"/>
      <c r="B75" s="14"/>
      <c r="C75" s="16"/>
      <c r="D75" s="12" t="s">
        <v>58</v>
      </c>
      <c r="E75" s="12" t="s">
        <v>6</v>
      </c>
      <c r="F75" s="4">
        <v>26000</v>
      </c>
      <c r="G75" s="4">
        <v>0</v>
      </c>
      <c r="H75" s="37"/>
    </row>
    <row r="76" spans="1:8" ht="14.25">
      <c r="A76" s="14"/>
      <c r="B76" s="14"/>
      <c r="C76" s="16"/>
      <c r="D76" s="12" t="s">
        <v>81</v>
      </c>
      <c r="E76" s="12" t="s">
        <v>11</v>
      </c>
      <c r="F76" s="4">
        <v>3500</v>
      </c>
      <c r="G76" s="4">
        <v>8550</v>
      </c>
      <c r="H76" s="37"/>
    </row>
    <row r="77" spans="1:8" ht="14.25">
      <c r="A77" s="14"/>
      <c r="B77" s="14"/>
      <c r="C77" s="16"/>
      <c r="D77" s="12" t="s">
        <v>64</v>
      </c>
      <c r="E77" s="12" t="s">
        <v>10</v>
      </c>
      <c r="F77" s="4">
        <v>14000</v>
      </c>
      <c r="G77" s="4">
        <v>2000</v>
      </c>
      <c r="H77" s="37"/>
    </row>
    <row r="78" spans="1:8" ht="14.25">
      <c r="A78" s="14"/>
      <c r="B78" s="14"/>
      <c r="C78" s="16"/>
      <c r="D78" s="12" t="s">
        <v>62</v>
      </c>
      <c r="E78" s="52" t="s">
        <v>8</v>
      </c>
      <c r="F78" s="4">
        <v>2500</v>
      </c>
      <c r="G78" s="4">
        <v>0</v>
      </c>
      <c r="H78" s="37"/>
    </row>
    <row r="79" spans="1:8" ht="23.25">
      <c r="A79" s="14"/>
      <c r="B79" s="14"/>
      <c r="C79" s="16"/>
      <c r="D79" s="51">
        <v>42</v>
      </c>
      <c r="E79" s="70" t="s">
        <v>118</v>
      </c>
      <c r="F79" s="32">
        <f>SUM(F80,F82)</f>
        <v>0</v>
      </c>
      <c r="G79" s="32">
        <f>SUM(G80,G82)</f>
        <v>4897.95</v>
      </c>
      <c r="H79" s="47">
        <f>_xlfn.IFERROR(ROUND((G79/F79*100),0),0)</f>
        <v>0</v>
      </c>
    </row>
    <row r="80" spans="1:8" ht="23.25">
      <c r="A80" s="14"/>
      <c r="B80" s="14"/>
      <c r="C80" s="16"/>
      <c r="D80" s="51">
        <v>424</v>
      </c>
      <c r="E80" s="70" t="s">
        <v>117</v>
      </c>
      <c r="F80" s="32">
        <f>SUM(F81)</f>
        <v>0</v>
      </c>
      <c r="G80" s="32">
        <f>SUM(G81)</f>
        <v>352.2</v>
      </c>
      <c r="H80" s="47">
        <f>_xlfn.IFERROR(ROUND((G80/F80*100),0),0)</f>
        <v>0</v>
      </c>
    </row>
    <row r="81" spans="1:8" ht="14.25">
      <c r="A81" s="14"/>
      <c r="B81" s="14"/>
      <c r="C81" s="16"/>
      <c r="D81" s="12" t="s">
        <v>30</v>
      </c>
      <c r="E81" s="52" t="s">
        <v>2</v>
      </c>
      <c r="F81" s="4">
        <v>0</v>
      </c>
      <c r="G81" s="4">
        <v>352.2</v>
      </c>
      <c r="H81" s="37"/>
    </row>
    <row r="82" spans="1:8" ht="15">
      <c r="A82" s="14"/>
      <c r="B82" s="14"/>
      <c r="C82" s="16"/>
      <c r="D82" s="51">
        <v>422</v>
      </c>
      <c r="E82" s="70" t="s">
        <v>27</v>
      </c>
      <c r="F82" s="32">
        <f>SUM(F83)</f>
        <v>0</v>
      </c>
      <c r="G82" s="32">
        <f>SUM(G83)</f>
        <v>4545.75</v>
      </c>
      <c r="H82" s="47">
        <f>_xlfn.IFERROR(ROUND((G82/F82*100),0),0)</f>
        <v>0</v>
      </c>
    </row>
    <row r="83" spans="1:8" ht="14.25">
      <c r="A83" s="14"/>
      <c r="B83" s="14"/>
      <c r="C83" s="16"/>
      <c r="D83" s="12" t="s">
        <v>98</v>
      </c>
      <c r="E83" s="52" t="s">
        <v>1</v>
      </c>
      <c r="F83" s="4">
        <v>0</v>
      </c>
      <c r="G83" s="4">
        <v>4545.75</v>
      </c>
      <c r="H83" s="37"/>
    </row>
    <row r="84" spans="1:8" ht="10.5" customHeight="1">
      <c r="A84" s="14"/>
      <c r="B84" s="14"/>
      <c r="C84" s="16"/>
      <c r="D84" s="16"/>
      <c r="E84" s="17"/>
      <c r="F84" s="28"/>
      <c r="H84" s="34"/>
    </row>
    <row r="85" spans="1:8" ht="15.75">
      <c r="A85" s="29"/>
      <c r="B85" s="62" t="s">
        <v>79</v>
      </c>
      <c r="C85" s="90" t="s">
        <v>135</v>
      </c>
      <c r="D85" s="6"/>
      <c r="E85" s="6"/>
      <c r="F85" s="7">
        <f>SUM(F86:F89)</f>
        <v>0</v>
      </c>
      <c r="G85" s="7">
        <f>G86</f>
        <v>621.41</v>
      </c>
      <c r="H85" s="6">
        <f>_xlfn.IFERROR(ROUND((G85/F85*100),0),0)</f>
        <v>0</v>
      </c>
    </row>
    <row r="86" spans="1:8" ht="15">
      <c r="A86" s="29"/>
      <c r="B86" s="29"/>
      <c r="C86" s="48">
        <v>31</v>
      </c>
      <c r="D86" s="48" t="s">
        <v>99</v>
      </c>
      <c r="E86" s="49"/>
      <c r="F86" s="57">
        <f>SUM(F89)</f>
        <v>0</v>
      </c>
      <c r="G86" s="55">
        <f>SUM(G89)</f>
        <v>621.41</v>
      </c>
      <c r="H86" s="56">
        <f>_xlfn.IFERROR(ROUND((G86/F86*100),0),0)</f>
        <v>0</v>
      </c>
    </row>
    <row r="87" spans="1:8" ht="15">
      <c r="A87" s="14"/>
      <c r="B87" s="29"/>
      <c r="C87" s="15"/>
      <c r="D87" s="9">
        <v>32</v>
      </c>
      <c r="E87" s="70" t="s">
        <v>110</v>
      </c>
      <c r="F87" s="30">
        <f>SUM(F88)</f>
        <v>0</v>
      </c>
      <c r="G87" s="30">
        <f>SUM(G88)</f>
        <v>621.41</v>
      </c>
      <c r="H87" s="47">
        <f>_xlfn.IFERROR(ROUND((G87/F87*100),0),0)</f>
        <v>0</v>
      </c>
    </row>
    <row r="88" spans="1:8" ht="23.25">
      <c r="A88" s="14"/>
      <c r="B88" s="29"/>
      <c r="C88" s="15"/>
      <c r="D88" s="9">
        <v>329</v>
      </c>
      <c r="E88" s="70" t="s">
        <v>23</v>
      </c>
      <c r="F88" s="30">
        <f>SUM(F89)</f>
        <v>0</v>
      </c>
      <c r="G88" s="30">
        <f>SUM(G89)</f>
        <v>621.41</v>
      </c>
      <c r="H88" s="47">
        <f>_xlfn.IFERROR(ROUND((G88/F88*100),0),0)</f>
        <v>0</v>
      </c>
    </row>
    <row r="89" spans="1:8" ht="14.25">
      <c r="A89" s="14"/>
      <c r="B89" s="14"/>
      <c r="C89" s="16"/>
      <c r="D89" s="12" t="s">
        <v>66</v>
      </c>
      <c r="E89" s="52" t="s">
        <v>21</v>
      </c>
      <c r="F89" s="4">
        <v>0</v>
      </c>
      <c r="G89" s="4">
        <v>621.41</v>
      </c>
      <c r="H89" s="37"/>
    </row>
    <row r="90" spans="1:8" ht="14.25">
      <c r="A90" s="14"/>
      <c r="B90" s="14"/>
      <c r="C90" s="16"/>
      <c r="D90" s="100"/>
      <c r="E90" s="102"/>
      <c r="F90" s="28"/>
      <c r="G90" s="28"/>
      <c r="H90" s="103"/>
    </row>
    <row r="91" spans="1:8" ht="15.75">
      <c r="A91" s="29"/>
      <c r="B91" s="62" t="s">
        <v>79</v>
      </c>
      <c r="C91" s="90" t="s">
        <v>132</v>
      </c>
      <c r="D91" s="6"/>
      <c r="E91" s="6"/>
      <c r="F91" s="7">
        <f>SUM(F92)</f>
        <v>0</v>
      </c>
      <c r="G91" s="7">
        <f>SUM(G92)</f>
        <v>17265.870000000003</v>
      </c>
      <c r="H91" s="6">
        <f>_xlfn.IFERROR(ROUND((G91/F91*100),0),0)</f>
        <v>0</v>
      </c>
    </row>
    <row r="92" spans="1:8" ht="15">
      <c r="A92" s="29"/>
      <c r="B92" s="29"/>
      <c r="C92" s="104">
        <v>52</v>
      </c>
      <c r="D92" s="9" t="s">
        <v>154</v>
      </c>
      <c r="E92" s="10"/>
      <c r="F92" s="32">
        <f>SUM(F93,F96)</f>
        <v>0</v>
      </c>
      <c r="G92" s="32">
        <f>SUM(G93,G96)</f>
        <v>17265.870000000003</v>
      </c>
      <c r="H92" s="47">
        <f>_xlfn.IFERROR(ROUND((G92/F92*100),0),0)</f>
        <v>0</v>
      </c>
    </row>
    <row r="93" spans="1:8" ht="15">
      <c r="A93" s="14"/>
      <c r="B93" s="29"/>
      <c r="C93" s="15"/>
      <c r="D93" s="45">
        <v>31</v>
      </c>
      <c r="E93" s="70" t="s">
        <v>108</v>
      </c>
      <c r="F93" s="30">
        <f>SUM(F94)</f>
        <v>0</v>
      </c>
      <c r="G93" s="30">
        <f>SUM(G94)</f>
        <v>3375.870000000001</v>
      </c>
      <c r="H93" s="47">
        <f>_xlfn.IFERROR(ROUND((G93/F93*100),0),0)</f>
        <v>0</v>
      </c>
    </row>
    <row r="94" spans="1:8" ht="15">
      <c r="A94" s="14"/>
      <c r="B94" s="29"/>
      <c r="C94" s="15"/>
      <c r="D94" s="45">
        <v>311</v>
      </c>
      <c r="E94" s="70" t="s">
        <v>109</v>
      </c>
      <c r="F94" s="30">
        <f>SUM(F95)</f>
        <v>0</v>
      </c>
      <c r="G94" s="30">
        <f>SUM(G95)</f>
        <v>3375.870000000001</v>
      </c>
      <c r="H94" s="47">
        <f>_xlfn.IFERROR(ROUND((G94/F94*100),0),0)</f>
        <v>0</v>
      </c>
    </row>
    <row r="95" spans="1:8" ht="14.25">
      <c r="A95" s="14"/>
      <c r="B95" s="14"/>
      <c r="C95" s="16"/>
      <c r="D95" s="12" t="s">
        <v>42</v>
      </c>
      <c r="E95" s="52" t="s">
        <v>18</v>
      </c>
      <c r="F95" s="4">
        <v>0</v>
      </c>
      <c r="G95" s="4">
        <v>3375.870000000001</v>
      </c>
      <c r="H95" s="37"/>
    </row>
    <row r="96" spans="1:8" ht="15">
      <c r="A96" s="14"/>
      <c r="B96" s="14"/>
      <c r="C96" s="16"/>
      <c r="D96" s="9">
        <v>32</v>
      </c>
      <c r="E96" s="70" t="s">
        <v>110</v>
      </c>
      <c r="F96" s="32">
        <f>SUM(F97)</f>
        <v>0</v>
      </c>
      <c r="G96" s="32">
        <f>SUM(G97)</f>
        <v>13890</v>
      </c>
      <c r="H96" s="47">
        <f>_xlfn.IFERROR(ROUND((G96/F96*100),0),0)</f>
        <v>0</v>
      </c>
    </row>
    <row r="97" spans="1:8" ht="15">
      <c r="A97" s="14"/>
      <c r="B97" s="14"/>
      <c r="C97" s="16"/>
      <c r="D97" s="51">
        <v>323</v>
      </c>
      <c r="E97" s="70" t="s">
        <v>113</v>
      </c>
      <c r="F97" s="32">
        <f>SUM(F98)</f>
        <v>0</v>
      </c>
      <c r="G97" s="32">
        <f>SUM(G98)</f>
        <v>13890</v>
      </c>
      <c r="H97" s="47">
        <f>_xlfn.IFERROR(ROUND((G97/F97*100),0),0)</f>
        <v>0</v>
      </c>
    </row>
    <row r="98" spans="1:8" ht="14.25">
      <c r="A98" s="14"/>
      <c r="B98" s="14"/>
      <c r="C98" s="16"/>
      <c r="D98" s="12" t="s">
        <v>64</v>
      </c>
      <c r="E98" s="52" t="s">
        <v>20</v>
      </c>
      <c r="F98" s="4">
        <v>0</v>
      </c>
      <c r="G98" s="4">
        <v>13890</v>
      </c>
      <c r="H98" s="37"/>
    </row>
    <row r="99" spans="1:8" ht="9.75" customHeight="1">
      <c r="A99" s="14"/>
      <c r="B99" s="14"/>
      <c r="C99" s="14"/>
      <c r="D99" s="14"/>
      <c r="E99" s="14"/>
      <c r="F99" s="1"/>
      <c r="H99" s="34"/>
    </row>
    <row r="100" spans="1:8" ht="19.5" customHeight="1">
      <c r="A100" s="29"/>
      <c r="B100" s="62" t="s">
        <v>82</v>
      </c>
      <c r="C100" s="90" t="s">
        <v>136</v>
      </c>
      <c r="D100" s="6"/>
      <c r="E100" s="6"/>
      <c r="F100" s="7">
        <v>5000</v>
      </c>
      <c r="G100" s="7">
        <f>G101</f>
        <v>5000</v>
      </c>
      <c r="H100" s="6">
        <f>_xlfn.IFERROR(ROUND((G100/F100*100),0),0)</f>
        <v>100</v>
      </c>
    </row>
    <row r="101" spans="1:8" ht="15">
      <c r="A101" s="29"/>
      <c r="B101" s="29"/>
      <c r="C101" s="9" t="s">
        <v>33</v>
      </c>
      <c r="D101" s="9" t="s">
        <v>83</v>
      </c>
      <c r="E101" s="10"/>
      <c r="F101" s="30">
        <f>SUM(F102)</f>
        <v>5000</v>
      </c>
      <c r="G101" s="30">
        <f>SUM(G102)</f>
        <v>5000</v>
      </c>
      <c r="H101" s="47">
        <f>_xlfn.IFERROR(ROUND((G101/F101*100),0),0)</f>
        <v>100</v>
      </c>
    </row>
    <row r="102" spans="1:8" ht="15">
      <c r="A102" s="29"/>
      <c r="B102" s="29"/>
      <c r="C102" s="15"/>
      <c r="D102" s="9">
        <v>32</v>
      </c>
      <c r="E102" s="70" t="s">
        <v>110</v>
      </c>
      <c r="F102" s="30">
        <f>SUM(F103,F105)</f>
        <v>5000</v>
      </c>
      <c r="G102" s="30">
        <f>SUM(G103,G105)</f>
        <v>5000</v>
      </c>
      <c r="H102" s="47">
        <f>_xlfn.IFERROR(ROUND((G102/F102*100),0),0)</f>
        <v>100</v>
      </c>
    </row>
    <row r="103" spans="1:8" ht="15">
      <c r="A103" s="29"/>
      <c r="B103" s="29"/>
      <c r="C103" s="15"/>
      <c r="D103" s="9">
        <v>322</v>
      </c>
      <c r="E103" s="70" t="s">
        <v>112</v>
      </c>
      <c r="F103" s="30">
        <f>SUM(F104)</f>
        <v>0</v>
      </c>
      <c r="G103" s="30">
        <f>SUM(G104)</f>
        <v>0</v>
      </c>
      <c r="H103" s="47">
        <f>_xlfn.IFERROR(ROUND((G103/F103*100),0),0)</f>
        <v>0</v>
      </c>
    </row>
    <row r="104" spans="1:8" ht="14.25">
      <c r="A104" s="14"/>
      <c r="B104" s="14"/>
      <c r="C104" s="16"/>
      <c r="D104" s="12" t="s">
        <v>52</v>
      </c>
      <c r="E104" s="12" t="s">
        <v>4</v>
      </c>
      <c r="F104" s="4">
        <v>0</v>
      </c>
      <c r="G104" s="4">
        <v>0</v>
      </c>
      <c r="H104" s="37"/>
    </row>
    <row r="105" spans="1:8" ht="15">
      <c r="A105" s="14"/>
      <c r="B105" s="14"/>
      <c r="C105" s="16"/>
      <c r="D105" s="9">
        <v>323</v>
      </c>
      <c r="E105" s="70" t="s">
        <v>112</v>
      </c>
      <c r="F105" s="32">
        <f>SUM(F106:F107)</f>
        <v>5000</v>
      </c>
      <c r="G105" s="32">
        <f>SUM(G106:G107)</f>
        <v>5000</v>
      </c>
      <c r="H105" s="47">
        <f>_xlfn.IFERROR(ROUND((G105/F105*100),0),0)</f>
        <v>100</v>
      </c>
    </row>
    <row r="106" spans="1:8" ht="14.25">
      <c r="A106" s="14"/>
      <c r="B106" s="14"/>
      <c r="C106" s="16"/>
      <c r="D106" s="12" t="s">
        <v>62</v>
      </c>
      <c r="E106" s="12" t="s">
        <v>8</v>
      </c>
      <c r="F106" s="4">
        <v>3500</v>
      </c>
      <c r="G106" s="4">
        <v>3500</v>
      </c>
      <c r="H106" s="37"/>
    </row>
    <row r="107" spans="1:8" ht="14.25">
      <c r="A107" s="14"/>
      <c r="B107" s="14"/>
      <c r="C107" s="16"/>
      <c r="D107" s="12" t="s">
        <v>64</v>
      </c>
      <c r="E107" s="12" t="s">
        <v>10</v>
      </c>
      <c r="F107" s="4">
        <v>1500</v>
      </c>
      <c r="G107" s="4">
        <v>1500</v>
      </c>
      <c r="H107" s="37"/>
    </row>
    <row r="108" spans="1:8" ht="15.75">
      <c r="A108" s="59" t="s">
        <v>84</v>
      </c>
      <c r="B108" s="59"/>
      <c r="C108" s="59"/>
      <c r="D108" s="59"/>
      <c r="E108" s="59"/>
      <c r="F108" s="83">
        <f>F9</f>
        <v>2917369.32</v>
      </c>
      <c r="G108" s="83">
        <f>G9</f>
        <v>2860053.9400000004</v>
      </c>
      <c r="H108" s="84">
        <f>_xlfn.IFERROR(ROUND((G108/F108*100),0),0)</f>
        <v>98</v>
      </c>
    </row>
    <row r="109" spans="1:8" ht="14.25">
      <c r="A109" s="14"/>
      <c r="B109" s="14"/>
      <c r="C109" s="16"/>
      <c r="D109" s="16"/>
      <c r="E109" s="16"/>
      <c r="F109" s="1"/>
      <c r="H109" s="34"/>
    </row>
    <row r="110" spans="1:8" ht="14.25">
      <c r="A110" s="14"/>
      <c r="B110" s="14"/>
      <c r="C110" s="16"/>
      <c r="D110" s="16"/>
      <c r="E110" s="16"/>
      <c r="F110" s="1"/>
      <c r="H110" s="34"/>
    </row>
    <row r="111" spans="1:8" s="136" customFormat="1" ht="30" customHeight="1">
      <c r="A111" s="135" t="s">
        <v>120</v>
      </c>
      <c r="F111" s="137"/>
      <c r="G111" s="137"/>
      <c r="H111" s="141"/>
    </row>
    <row r="112" spans="1:8" s="17" customFormat="1" ht="47.25" customHeight="1">
      <c r="A112" s="91" t="s">
        <v>35</v>
      </c>
      <c r="B112" s="91" t="s">
        <v>36</v>
      </c>
      <c r="C112" s="91" t="s">
        <v>37</v>
      </c>
      <c r="D112" s="91" t="s">
        <v>38</v>
      </c>
      <c r="E112" s="91" t="str">
        <f>CONCATENATE("Naziv"," ",D112)</f>
        <v>Naziv Konto 4. razina</v>
      </c>
      <c r="F112" s="91" t="s">
        <v>140</v>
      </c>
      <c r="G112" s="91" t="s">
        <v>104</v>
      </c>
      <c r="H112" s="91" t="s">
        <v>106</v>
      </c>
    </row>
    <row r="113" spans="1:8" ht="10.5" customHeight="1">
      <c r="A113" s="81">
        <v>1</v>
      </c>
      <c r="B113" s="81">
        <v>2</v>
      </c>
      <c r="C113" s="81">
        <v>3</v>
      </c>
      <c r="D113" s="81">
        <v>4</v>
      </c>
      <c r="E113" s="81">
        <v>5</v>
      </c>
      <c r="F113" s="81">
        <v>6</v>
      </c>
      <c r="G113" s="81">
        <v>7</v>
      </c>
      <c r="H113" s="3" t="s">
        <v>107</v>
      </c>
    </row>
    <row r="114" spans="1:8" ht="15.75">
      <c r="A114" s="79" t="s">
        <v>0</v>
      </c>
      <c r="B114" s="80" t="s">
        <v>39</v>
      </c>
      <c r="C114" s="18"/>
      <c r="D114" s="18"/>
      <c r="E114" s="18"/>
      <c r="F114" s="85">
        <f>SUM(F116,F123,F130,F147)</f>
        <v>3012871.83</v>
      </c>
      <c r="G114" s="85">
        <f>SUM(G116,G123,G130,G147)</f>
        <v>3010616.4899999993</v>
      </c>
      <c r="H114" s="86">
        <f>_xlfn.IFERROR(ROUND((G114/F114*100),0),0)</f>
        <v>100</v>
      </c>
    </row>
    <row r="115" spans="1:8" ht="15.75" hidden="1">
      <c r="A115" s="19"/>
      <c r="B115" s="64"/>
      <c r="C115" s="20"/>
      <c r="D115" s="20"/>
      <c r="E115" s="20"/>
      <c r="F115" s="31"/>
      <c r="H115" s="34"/>
    </row>
    <row r="116" spans="1:8" ht="15.75">
      <c r="A116" s="29"/>
      <c r="B116" s="62" t="s">
        <v>40</v>
      </c>
      <c r="C116" s="90" t="s">
        <v>133</v>
      </c>
      <c r="D116" s="67"/>
      <c r="E116" s="68"/>
      <c r="F116" s="21">
        <f>SUM(F118)</f>
        <v>2656895.32</v>
      </c>
      <c r="G116" s="21">
        <f>SUM(G118)</f>
        <v>2613003.149999999</v>
      </c>
      <c r="H116" s="6">
        <f>_xlfn.IFERROR(ROUND((G116/F116*100),0),0)</f>
        <v>98</v>
      </c>
    </row>
    <row r="117" spans="1:8" ht="15" hidden="1">
      <c r="A117" s="22"/>
      <c r="B117" s="65"/>
      <c r="C117" s="14"/>
      <c r="D117" s="14"/>
      <c r="E117" s="14"/>
      <c r="F117" s="66"/>
      <c r="H117" s="34"/>
    </row>
    <row r="118" spans="1:8" ht="15">
      <c r="A118" s="29"/>
      <c r="B118" s="29"/>
      <c r="C118" s="9" t="s">
        <v>31</v>
      </c>
      <c r="D118" s="9" t="s">
        <v>41</v>
      </c>
      <c r="E118" s="9"/>
      <c r="F118" s="11">
        <f>SUM(F119)</f>
        <v>2656895.32</v>
      </c>
      <c r="G118" s="11">
        <f>SUM(G121)</f>
        <v>2613003.149999999</v>
      </c>
      <c r="H118" s="47">
        <f>_xlfn.IFERROR(ROUND((G118/F118*100),0),0)</f>
        <v>98</v>
      </c>
    </row>
    <row r="119" spans="1:8" ht="34.5">
      <c r="A119" s="61"/>
      <c r="B119" s="29"/>
      <c r="C119" s="15"/>
      <c r="D119" s="9">
        <v>67</v>
      </c>
      <c r="E119" s="70" t="s">
        <v>122</v>
      </c>
      <c r="F119" s="11">
        <f>SUM(F120)</f>
        <v>2656895.32</v>
      </c>
      <c r="G119" s="11">
        <f>SUM(G120)</f>
        <v>2613003.149999999</v>
      </c>
      <c r="H119" s="47">
        <f>_xlfn.IFERROR(ROUND((G119/F119*100),0),0)</f>
        <v>98</v>
      </c>
    </row>
    <row r="120" spans="1:8" ht="37.5" customHeight="1">
      <c r="A120" s="61"/>
      <c r="B120" s="29"/>
      <c r="C120" s="15"/>
      <c r="D120" s="9">
        <v>671</v>
      </c>
      <c r="E120" s="70" t="s">
        <v>121</v>
      </c>
      <c r="F120" s="11">
        <f>SUM(F121)</f>
        <v>2656895.32</v>
      </c>
      <c r="G120" s="11">
        <f>SUM(G121)</f>
        <v>2613003.149999999</v>
      </c>
      <c r="H120" s="47">
        <f>_xlfn.IFERROR(ROUND((G120/F120*100),0),0)</f>
        <v>98</v>
      </c>
    </row>
    <row r="121" spans="2:10" ht="14.25">
      <c r="B121" s="14"/>
      <c r="C121" s="23"/>
      <c r="D121" s="12" t="s">
        <v>85</v>
      </c>
      <c r="E121" s="12" t="s">
        <v>12</v>
      </c>
      <c r="F121" s="4">
        <v>2656895.32</v>
      </c>
      <c r="G121" s="4">
        <v>2613003.149999999</v>
      </c>
      <c r="H121" s="37"/>
      <c r="J121" s="17"/>
    </row>
    <row r="122" spans="2:8" ht="14.25">
      <c r="B122" s="14"/>
      <c r="C122" s="23"/>
      <c r="D122" s="23"/>
      <c r="E122" s="23"/>
      <c r="F122" s="1"/>
      <c r="H122" s="34"/>
    </row>
    <row r="123" spans="1:8" ht="15">
      <c r="A123" s="29"/>
      <c r="B123" s="62" t="s">
        <v>74</v>
      </c>
      <c r="C123" s="90" t="s">
        <v>130</v>
      </c>
      <c r="D123" s="67"/>
      <c r="E123" s="68"/>
      <c r="F123" s="21">
        <f aca="true" t="shared" si="0" ref="F123:G125">SUM(F124)</f>
        <v>209474</v>
      </c>
      <c r="G123" s="21">
        <f t="shared" si="0"/>
        <v>208715.56</v>
      </c>
      <c r="H123" s="67">
        <f>_xlfn.IFERROR(ROUND((G123/F123*100),0),0)</f>
        <v>100</v>
      </c>
    </row>
    <row r="124" spans="1:8" ht="15">
      <c r="A124" s="29"/>
      <c r="B124" s="29"/>
      <c r="C124" s="48" t="s">
        <v>31</v>
      </c>
      <c r="D124" s="48" t="s">
        <v>41</v>
      </c>
      <c r="E124" s="48"/>
      <c r="F124" s="55">
        <f t="shared" si="0"/>
        <v>209474</v>
      </c>
      <c r="G124" s="55">
        <f t="shared" si="0"/>
        <v>208715.56</v>
      </c>
      <c r="H124" s="56">
        <f>_xlfn.IFERROR(ROUND((G124/F124*100),0),0)</f>
        <v>100</v>
      </c>
    </row>
    <row r="125" spans="1:8" ht="34.5">
      <c r="A125" s="61"/>
      <c r="B125" s="29"/>
      <c r="C125" s="15"/>
      <c r="D125" s="48">
        <v>67</v>
      </c>
      <c r="E125" s="72" t="s">
        <v>122</v>
      </c>
      <c r="F125" s="55">
        <f t="shared" si="0"/>
        <v>209474</v>
      </c>
      <c r="G125" s="55">
        <f t="shared" si="0"/>
        <v>208715.56</v>
      </c>
      <c r="H125" s="56">
        <f>_xlfn.IFERROR(ROUND((G125/F125*100),0),0)</f>
        <v>100</v>
      </c>
    </row>
    <row r="126" spans="1:8" ht="33.75" customHeight="1">
      <c r="A126" s="61"/>
      <c r="B126" s="29"/>
      <c r="C126" s="15"/>
      <c r="D126" s="9">
        <v>671</v>
      </c>
      <c r="E126" s="70" t="s">
        <v>121</v>
      </c>
      <c r="F126" s="32">
        <f>SUM(F127:F128)</f>
        <v>209474</v>
      </c>
      <c r="G126" s="32">
        <f>SUM(G127:G128)</f>
        <v>208715.56</v>
      </c>
      <c r="H126" s="47">
        <f>_xlfn.IFERROR(ROUND((G126/F126*100),0),0)</f>
        <v>100</v>
      </c>
    </row>
    <row r="127" spans="2:8" ht="14.25">
      <c r="B127" s="14"/>
      <c r="C127" s="23"/>
      <c r="D127" s="12" t="s">
        <v>85</v>
      </c>
      <c r="E127" s="12" t="s">
        <v>12</v>
      </c>
      <c r="F127" s="4">
        <v>152844</v>
      </c>
      <c r="G127" s="4">
        <v>152225.31</v>
      </c>
      <c r="H127" s="37"/>
    </row>
    <row r="128" spans="2:8" ht="14.25">
      <c r="B128" s="14"/>
      <c r="C128" s="23"/>
      <c r="D128" s="12" t="s">
        <v>86</v>
      </c>
      <c r="E128" s="12" t="s">
        <v>87</v>
      </c>
      <c r="F128" s="4">
        <v>56630</v>
      </c>
      <c r="G128" s="4">
        <v>56490.25</v>
      </c>
      <c r="H128" s="37"/>
    </row>
    <row r="129" spans="6:8" ht="12.75">
      <c r="F129" s="1"/>
      <c r="H129" s="34"/>
    </row>
    <row r="130" spans="1:8" ht="15">
      <c r="A130" s="29"/>
      <c r="B130" s="62" t="s">
        <v>79</v>
      </c>
      <c r="C130" s="90" t="s">
        <v>134</v>
      </c>
      <c r="D130" s="67"/>
      <c r="E130" s="68"/>
      <c r="F130" s="71">
        <f>SUM(F131,F136,F140)</f>
        <v>141502.51</v>
      </c>
      <c r="G130" s="71">
        <f>SUM(G131,G136,G140)</f>
        <v>183276.37</v>
      </c>
      <c r="H130" s="67">
        <f>_xlfn.IFERROR(ROUND((G130/F130*100),0),0)</f>
        <v>130</v>
      </c>
    </row>
    <row r="131" spans="1:8" ht="15">
      <c r="A131" s="29"/>
      <c r="B131" s="29"/>
      <c r="C131" s="9">
        <v>31</v>
      </c>
      <c r="D131" s="9" t="s">
        <v>99</v>
      </c>
      <c r="E131" s="9"/>
      <c r="F131" s="32">
        <f>SUM(F132)</f>
        <v>17700</v>
      </c>
      <c r="G131" s="32">
        <f>SUM(G132)</f>
        <v>59629.37</v>
      </c>
      <c r="H131" s="47">
        <f>_xlfn.IFERROR(ROUND((G131/F131*100),0),0)</f>
        <v>337</v>
      </c>
    </row>
    <row r="132" spans="1:8" ht="34.5">
      <c r="A132" s="61"/>
      <c r="B132" s="29"/>
      <c r="C132" s="15"/>
      <c r="D132" s="9">
        <v>66</v>
      </c>
      <c r="E132" s="70" t="s">
        <v>123</v>
      </c>
      <c r="F132" s="32">
        <f>SUM(F133)</f>
        <v>17700</v>
      </c>
      <c r="G132" s="32">
        <f>SUM(G133)</f>
        <v>59629.37</v>
      </c>
      <c r="H132" s="47">
        <f>_xlfn.IFERROR(ROUND((G132/F132*100),0),0)</f>
        <v>337</v>
      </c>
    </row>
    <row r="133" spans="1:8" ht="27" customHeight="1">
      <c r="A133" s="61"/>
      <c r="B133" s="29"/>
      <c r="C133" s="15"/>
      <c r="D133" s="9">
        <v>661</v>
      </c>
      <c r="E133" s="70" t="s">
        <v>124</v>
      </c>
      <c r="F133" s="32">
        <f>SUM(F134:F135)</f>
        <v>17700</v>
      </c>
      <c r="G133" s="32">
        <f>SUM(G134:G135)</f>
        <v>59629.37</v>
      </c>
      <c r="H133" s="47">
        <f>_xlfn.IFERROR(ROUND((G133/F133*100),0),0)</f>
        <v>337</v>
      </c>
    </row>
    <row r="134" spans="2:8" ht="14.25">
      <c r="B134" s="14"/>
      <c r="C134" s="23"/>
      <c r="D134" s="12" t="s">
        <v>102</v>
      </c>
      <c r="E134" s="12" t="s">
        <v>24</v>
      </c>
      <c r="F134" s="4">
        <v>17700</v>
      </c>
      <c r="G134" s="4">
        <v>59626.05</v>
      </c>
      <c r="H134" s="37"/>
    </row>
    <row r="135" spans="2:8" ht="14.25">
      <c r="B135" s="14"/>
      <c r="C135" s="23"/>
      <c r="D135" s="73" t="s">
        <v>101</v>
      </c>
      <c r="E135" s="73" t="s">
        <v>103</v>
      </c>
      <c r="F135" s="31">
        <v>0</v>
      </c>
      <c r="G135" s="31">
        <v>3.32</v>
      </c>
      <c r="H135" s="74"/>
    </row>
    <row r="136" spans="1:8" ht="15">
      <c r="A136" s="29"/>
      <c r="B136" s="29"/>
      <c r="C136" s="9" t="s">
        <v>32</v>
      </c>
      <c r="D136" s="9" t="s">
        <v>80</v>
      </c>
      <c r="E136" s="9"/>
      <c r="F136" s="32">
        <f aca="true" t="shared" si="1" ref="F136:G138">SUM(F137)</f>
        <v>8362.1</v>
      </c>
      <c r="G136" s="32">
        <f t="shared" si="1"/>
        <v>23900.48</v>
      </c>
      <c r="H136" s="47">
        <f>_xlfn.IFERROR(ROUND((G136/F136*100),0),0)</f>
        <v>286</v>
      </c>
    </row>
    <row r="137" spans="1:8" ht="37.5" customHeight="1">
      <c r="A137" s="61"/>
      <c r="B137" s="29"/>
      <c r="C137" s="15"/>
      <c r="D137" s="9">
        <v>65</v>
      </c>
      <c r="E137" s="70" t="s">
        <v>125</v>
      </c>
      <c r="F137" s="32">
        <f t="shared" si="1"/>
        <v>8362.1</v>
      </c>
      <c r="G137" s="32">
        <f t="shared" si="1"/>
        <v>23900.48</v>
      </c>
      <c r="H137" s="47">
        <f>_xlfn.IFERROR(ROUND((G137/F137*100),0),0)</f>
        <v>286</v>
      </c>
    </row>
    <row r="138" spans="1:8" ht="15">
      <c r="A138" s="61"/>
      <c r="B138" s="29"/>
      <c r="C138" s="15"/>
      <c r="D138" s="9">
        <v>652</v>
      </c>
      <c r="E138" s="70" t="s">
        <v>126</v>
      </c>
      <c r="F138" s="32">
        <f t="shared" si="1"/>
        <v>8362.1</v>
      </c>
      <c r="G138" s="32">
        <f t="shared" si="1"/>
        <v>23900.48</v>
      </c>
      <c r="H138" s="47">
        <f>_xlfn.IFERROR(ROUND((G138/F138*100),0),0)</f>
        <v>286</v>
      </c>
    </row>
    <row r="139" spans="2:8" ht="14.25">
      <c r="B139" s="14"/>
      <c r="C139" s="23"/>
      <c r="D139" s="73" t="s">
        <v>88</v>
      </c>
      <c r="E139" s="73" t="s">
        <v>89</v>
      </c>
      <c r="F139" s="31">
        <v>8362.1</v>
      </c>
      <c r="G139" s="31">
        <v>23900.48</v>
      </c>
      <c r="H139" s="74"/>
    </row>
    <row r="140" spans="1:8" ht="15">
      <c r="A140" s="29"/>
      <c r="B140" s="29"/>
      <c r="C140" s="9" t="s">
        <v>34</v>
      </c>
      <c r="D140" s="9" t="s">
        <v>90</v>
      </c>
      <c r="E140" s="9"/>
      <c r="F140" s="11">
        <f>SUM(F141)</f>
        <v>115440.41</v>
      </c>
      <c r="G140" s="11">
        <f>SUM(G141)</f>
        <v>99746.52</v>
      </c>
      <c r="H140" s="47">
        <f>_xlfn.IFERROR(ROUND((G140/F140*100),0),0)</f>
        <v>86</v>
      </c>
    </row>
    <row r="141" spans="1:8" ht="30" customHeight="1">
      <c r="A141" s="61"/>
      <c r="B141" s="29"/>
      <c r="C141" s="15"/>
      <c r="D141" s="9">
        <v>63</v>
      </c>
      <c r="E141" s="70" t="s">
        <v>127</v>
      </c>
      <c r="F141" s="11">
        <f>SUM(F142,F144)</f>
        <v>115440.41</v>
      </c>
      <c r="G141" s="11">
        <f>SUM(G142,G144)</f>
        <v>99746.52</v>
      </c>
      <c r="H141" s="47">
        <f>_xlfn.IFERROR(ROUND((G141/F141*100),0),0)</f>
        <v>86</v>
      </c>
    </row>
    <row r="142" spans="1:8" ht="24.75" customHeight="1">
      <c r="A142" s="61"/>
      <c r="B142" s="29"/>
      <c r="C142" s="15"/>
      <c r="D142" s="9">
        <v>634</v>
      </c>
      <c r="E142" s="70" t="s">
        <v>128</v>
      </c>
      <c r="F142" s="11">
        <f>SUM(F143)</f>
        <v>115440.41</v>
      </c>
      <c r="G142" s="11">
        <f>SUM(G143)</f>
        <v>85856.52</v>
      </c>
      <c r="H142" s="47">
        <f>_xlfn.IFERROR(ROUND((G142/F142*100),0),0)</f>
        <v>74</v>
      </c>
    </row>
    <row r="143" spans="2:8" ht="14.25">
      <c r="B143" s="14"/>
      <c r="C143" s="23"/>
      <c r="D143" s="12" t="s">
        <v>91</v>
      </c>
      <c r="E143" s="12" t="s">
        <v>92</v>
      </c>
      <c r="F143" s="4">
        <v>115440.41</v>
      </c>
      <c r="G143" s="4">
        <v>85856.52</v>
      </c>
      <c r="H143" s="37"/>
    </row>
    <row r="144" spans="2:8" ht="27.75" customHeight="1">
      <c r="B144" s="14"/>
      <c r="C144" s="23"/>
      <c r="D144" s="9">
        <v>636</v>
      </c>
      <c r="E144" s="70" t="s">
        <v>129</v>
      </c>
      <c r="F144" s="32">
        <f>SUM(F145)</f>
        <v>0</v>
      </c>
      <c r="G144" s="32">
        <f>SUM(G145)</f>
        <v>13890</v>
      </c>
      <c r="H144" s="47">
        <f>_xlfn.IFERROR(ROUND((G144/F144*100),0),0)</f>
        <v>0</v>
      </c>
    </row>
    <row r="145" spans="2:8" ht="14.25">
      <c r="B145" s="14"/>
      <c r="C145" s="23"/>
      <c r="D145" s="12" t="s">
        <v>100</v>
      </c>
      <c r="E145" s="12" t="s">
        <v>105</v>
      </c>
      <c r="F145" s="4">
        <v>0</v>
      </c>
      <c r="G145" s="4">
        <v>13890</v>
      </c>
      <c r="H145" s="37"/>
    </row>
    <row r="146" spans="2:8" ht="14.25">
      <c r="B146" s="14"/>
      <c r="C146" s="23"/>
      <c r="D146" s="16"/>
      <c r="E146" s="16"/>
      <c r="F146" s="1"/>
      <c r="H146" s="34"/>
    </row>
    <row r="147" spans="1:8" ht="15">
      <c r="A147" s="29"/>
      <c r="B147" s="62" t="s">
        <v>82</v>
      </c>
      <c r="C147" s="90" t="s">
        <v>137</v>
      </c>
      <c r="D147" s="67"/>
      <c r="E147" s="68"/>
      <c r="F147" s="21">
        <f>SUM(F148,F152)</f>
        <v>5000</v>
      </c>
      <c r="G147" s="21">
        <f>SUM(G148,G152)</f>
        <v>5621.41</v>
      </c>
      <c r="H147" s="67">
        <f>_xlfn.IFERROR(ROUND((G147/F147*100),0),0)</f>
        <v>112</v>
      </c>
    </row>
    <row r="148" spans="1:8" ht="15">
      <c r="A148" s="29"/>
      <c r="B148" s="29"/>
      <c r="C148" s="9">
        <v>31</v>
      </c>
      <c r="D148" s="9" t="s">
        <v>99</v>
      </c>
      <c r="E148" s="9"/>
      <c r="F148" s="11">
        <f aca="true" t="shared" si="2" ref="F148:G150">SUM(F149)</f>
        <v>0</v>
      </c>
      <c r="G148" s="11">
        <f t="shared" si="2"/>
        <v>621.41</v>
      </c>
      <c r="H148" s="47"/>
    </row>
    <row r="149" spans="1:8" ht="34.5">
      <c r="A149" s="61"/>
      <c r="B149" s="29"/>
      <c r="C149" s="15"/>
      <c r="D149" s="48">
        <v>66</v>
      </c>
      <c r="E149" s="70" t="s">
        <v>123</v>
      </c>
      <c r="F149" s="69">
        <f t="shared" si="2"/>
        <v>0</v>
      </c>
      <c r="G149" s="69">
        <f t="shared" si="2"/>
        <v>621.41</v>
      </c>
      <c r="H149" s="47">
        <f>_xlfn.IFERROR(ROUND((G149/F149*100),0),0)</f>
        <v>0</v>
      </c>
    </row>
    <row r="150" spans="1:8" ht="23.25">
      <c r="A150" s="61"/>
      <c r="B150" s="29"/>
      <c r="C150" s="15"/>
      <c r="D150" s="9">
        <v>661</v>
      </c>
      <c r="E150" s="70" t="s">
        <v>124</v>
      </c>
      <c r="F150" s="11">
        <f t="shared" si="2"/>
        <v>0</v>
      </c>
      <c r="G150" s="11">
        <f t="shared" si="2"/>
        <v>621.41</v>
      </c>
      <c r="H150" s="47">
        <f>_xlfn.IFERROR(ROUND((G150/F150*100),0),0)</f>
        <v>0</v>
      </c>
    </row>
    <row r="151" spans="2:8" ht="14.25">
      <c r="B151" s="14"/>
      <c r="C151" s="23"/>
      <c r="D151" s="12" t="s">
        <v>102</v>
      </c>
      <c r="E151" s="12" t="s">
        <v>24</v>
      </c>
      <c r="F151" s="4">
        <v>0</v>
      </c>
      <c r="G151" s="4">
        <v>621.41</v>
      </c>
      <c r="H151" s="37"/>
    </row>
    <row r="152" spans="1:8" ht="15">
      <c r="A152" s="29"/>
      <c r="B152" s="29"/>
      <c r="C152" s="9" t="s">
        <v>33</v>
      </c>
      <c r="D152" s="9" t="s">
        <v>83</v>
      </c>
      <c r="E152" s="9"/>
      <c r="F152" s="11">
        <f aca="true" t="shared" si="3" ref="F152:G154">SUM(F153)</f>
        <v>5000</v>
      </c>
      <c r="G152" s="11">
        <f t="shared" si="3"/>
        <v>5000</v>
      </c>
      <c r="H152" s="47">
        <f>_xlfn.IFERROR(ROUND((G152/F152*100),0),0)</f>
        <v>100</v>
      </c>
    </row>
    <row r="153" spans="1:8" ht="34.5">
      <c r="A153" s="61"/>
      <c r="B153" s="29"/>
      <c r="C153" s="15"/>
      <c r="D153" s="48">
        <v>66</v>
      </c>
      <c r="E153" s="70" t="s">
        <v>123</v>
      </c>
      <c r="F153" s="69">
        <f t="shared" si="3"/>
        <v>5000</v>
      </c>
      <c r="G153" s="69">
        <f t="shared" si="3"/>
        <v>5000</v>
      </c>
      <c r="H153" s="47">
        <f>_xlfn.IFERROR(ROUND((G153/F153*100),0),0)</f>
        <v>100</v>
      </c>
    </row>
    <row r="154" spans="1:8" ht="23.25">
      <c r="A154" s="61"/>
      <c r="B154" s="29"/>
      <c r="C154" s="15"/>
      <c r="D154" s="9">
        <v>663</v>
      </c>
      <c r="E154" s="70" t="s">
        <v>139</v>
      </c>
      <c r="F154" s="11">
        <f t="shared" si="3"/>
        <v>5000</v>
      </c>
      <c r="G154" s="11">
        <f t="shared" si="3"/>
        <v>5000</v>
      </c>
      <c r="H154" s="47">
        <f>_xlfn.IFERROR(ROUND((G154/F154*100),0),0)</f>
        <v>100</v>
      </c>
    </row>
    <row r="155" spans="2:8" ht="14.25">
      <c r="B155" s="14"/>
      <c r="C155" s="23"/>
      <c r="D155" s="12" t="s">
        <v>93</v>
      </c>
      <c r="E155" s="12" t="s">
        <v>94</v>
      </c>
      <c r="F155" s="4">
        <v>5000</v>
      </c>
      <c r="G155" s="4">
        <v>5000</v>
      </c>
      <c r="H155" s="37"/>
    </row>
    <row r="156" spans="1:8" ht="15">
      <c r="A156" s="24" t="s">
        <v>84</v>
      </c>
      <c r="B156" s="24"/>
      <c r="C156" s="24"/>
      <c r="D156" s="24"/>
      <c r="E156" s="24"/>
      <c r="F156" s="25">
        <f>F114</f>
        <v>3012871.83</v>
      </c>
      <c r="G156" s="25">
        <f>G114</f>
        <v>3010616.4899999993</v>
      </c>
      <c r="H156" s="77">
        <f>_xlfn.IFERROR(ROUND((G156/F156*100),0),0)</f>
        <v>100</v>
      </c>
    </row>
    <row r="157" spans="1:8" ht="15">
      <c r="A157" s="26" t="s">
        <v>95</v>
      </c>
      <c r="B157" s="26"/>
      <c r="C157" s="26"/>
      <c r="D157" s="26"/>
      <c r="E157" s="26"/>
      <c r="F157" s="27">
        <v>23313.77</v>
      </c>
      <c r="G157" s="27">
        <f>F157</f>
        <v>23313.77</v>
      </c>
      <c r="H157" s="78">
        <f>_xlfn.IFERROR(ROUND((G157/F157*100),0),0)</f>
        <v>100</v>
      </c>
    </row>
    <row r="158" spans="1:8" ht="15">
      <c r="A158" s="24" t="s">
        <v>96</v>
      </c>
      <c r="B158" s="24"/>
      <c r="C158" s="24"/>
      <c r="D158" s="24"/>
      <c r="E158" s="24"/>
      <c r="F158" s="25">
        <f>F156-F108+F157</f>
        <v>118816.28000000025</v>
      </c>
      <c r="G158" s="25">
        <f>G156-G108+G157</f>
        <v>173876.31999999887</v>
      </c>
      <c r="H158" s="77">
        <f>_xlfn.IFERROR(ROUND((G158/F158*100),0),0)</f>
        <v>146</v>
      </c>
    </row>
    <row r="159" spans="1:8" ht="15">
      <c r="A159" s="24" t="s">
        <v>97</v>
      </c>
      <c r="B159" s="24"/>
      <c r="C159" s="24"/>
      <c r="D159" s="24"/>
      <c r="E159" s="24"/>
      <c r="F159" s="25">
        <f>F9</f>
        <v>2917369.32</v>
      </c>
      <c r="G159" s="25">
        <f>G9</f>
        <v>2860053.9400000004</v>
      </c>
      <c r="H159" s="77">
        <f>_xlfn.IFERROR(ROUND((G159/F159*100),0),0)</f>
        <v>98</v>
      </c>
    </row>
    <row r="160" ht="12.75">
      <c r="H160" s="17"/>
    </row>
  </sheetData>
  <sheetProtection/>
  <mergeCells count="11">
    <mergeCell ref="F6:F7"/>
    <mergeCell ref="G6:G7"/>
    <mergeCell ref="H6:H7"/>
    <mergeCell ref="A2:H2"/>
    <mergeCell ref="A3:H3"/>
    <mergeCell ref="A5:E5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 Matasić</dc:creator>
  <cp:keywords/>
  <dc:description/>
  <cp:lastModifiedBy>Jadranka Matasić</cp:lastModifiedBy>
  <cp:lastPrinted>2023-03-28T11:52:04Z</cp:lastPrinted>
  <dcterms:created xsi:type="dcterms:W3CDTF">2023-03-28T11:27:07Z</dcterms:created>
  <dcterms:modified xsi:type="dcterms:W3CDTF">2024-01-19T12:40:17Z</dcterms:modified>
  <cp:category/>
  <cp:version/>
  <cp:contentType/>
  <cp:contentStatus/>
</cp:coreProperties>
</file>