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FINANCIJSKI PLANOVI\PLANOVI 2025 - 2027\IZVJEŠTAJ O IZVRŠENJU\Izvještaj o izvršenju 31 12 2025\Objavljeno\"/>
    </mc:Choice>
  </mc:AlternateContent>
  <xr:revisionPtr revIDLastSave="0" documentId="13_ncr:1_{7497211E-33C5-4C26-8CC2-087DF56E5D7A}" xr6:coauthVersionLast="36" xr6:coauthVersionMax="36" xr10:uidLastSave="{00000000-0000-0000-0000-000000000000}"/>
  <bookViews>
    <workbookView xWindow="0" yWindow="0" windowWidth="28800" windowHeight="12105" activeTab="3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rashoda'!$A$7:$F$28</definedName>
    <definedName name="__S1A_G02_DS__X" localSheetId="2">'Račun financiranja'!#REF!</definedName>
    <definedName name="__S1A_G02_DS__X" localSheetId="1">'Račun prihoda i rashoda'!$A$8:$F$10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dio'!$A$6:$F$7</definedName>
    <definedName name="__S2A_Master_DS__X" localSheetId="3">'Posebni dio'!$A$7:$F$7</definedName>
    <definedName name="__S2A_Naslov_DS__" localSheetId="3">'Posebni dio'!$A$1:$F$5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rashoda'!$A$29:$F$29</definedName>
    <definedName name="S2A_RedoviSveuk" localSheetId="3">'Posebni dio'!$A$8:$F$8</definedName>
  </definedNames>
  <calcPr calcId="191029"/>
</workbook>
</file>

<file path=xl/calcChain.xml><?xml version="1.0" encoding="utf-8"?>
<calcChain xmlns="http://schemas.openxmlformats.org/spreadsheetml/2006/main">
  <c r="B58" i="5" l="1"/>
  <c r="B115" i="3" l="1"/>
  <c r="C124" i="3"/>
  <c r="D124" i="3"/>
  <c r="B124" i="3"/>
  <c r="E120" i="3"/>
  <c r="E121" i="3"/>
  <c r="F121" i="3"/>
  <c r="E123" i="3"/>
  <c r="F123" i="3"/>
  <c r="D122" i="3"/>
  <c r="C122" i="3"/>
  <c r="F122" i="3" s="1"/>
  <c r="B122" i="3"/>
  <c r="E122" i="3" s="1"/>
  <c r="D120" i="3"/>
  <c r="C120" i="3"/>
  <c r="F120" i="3" s="1"/>
  <c r="B120" i="3"/>
  <c r="B108" i="3"/>
  <c r="E108" i="3" s="1"/>
  <c r="D108" i="3"/>
  <c r="C108" i="3"/>
  <c r="D106" i="3"/>
  <c r="C106" i="3"/>
  <c r="B106" i="3"/>
  <c r="D104" i="3"/>
  <c r="C104" i="3"/>
  <c r="B104" i="3"/>
  <c r="F107" i="3"/>
  <c r="E107" i="3"/>
  <c r="F106" i="3"/>
  <c r="E106" i="3"/>
  <c r="F105" i="3"/>
  <c r="E105" i="3"/>
  <c r="F104" i="3"/>
  <c r="E104" i="3"/>
  <c r="B63" i="3"/>
  <c r="B61" i="3"/>
  <c r="B56" i="3"/>
  <c r="B50" i="3"/>
  <c r="B46" i="3"/>
  <c r="B42" i="3"/>
  <c r="B38" i="3"/>
  <c r="B45" i="3"/>
  <c r="B68" i="3"/>
  <c r="B55" i="3"/>
  <c r="B40" i="3"/>
  <c r="B82" i="3"/>
  <c r="B81" i="3"/>
  <c r="B18" i="3"/>
  <c r="B23" i="3"/>
  <c r="B12" i="3"/>
  <c r="D12" i="3"/>
  <c r="D11" i="3"/>
  <c r="B11" i="3"/>
  <c r="D21" i="5" l="1"/>
  <c r="D25" i="5"/>
  <c r="D22" i="5"/>
  <c r="B21" i="5"/>
  <c r="B19" i="5" l="1"/>
  <c r="B7" i="5" s="1"/>
  <c r="B18" i="5"/>
  <c r="B25" i="5"/>
  <c r="B111" i="5"/>
  <c r="B110" i="5" s="1"/>
  <c r="C110" i="5"/>
  <c r="F110" i="5"/>
  <c r="D110" i="5"/>
  <c r="C104" i="5"/>
  <c r="B108" i="5"/>
  <c r="B104" i="5"/>
  <c r="B24" i="5" s="1"/>
  <c r="B105" i="5"/>
  <c r="E112" i="5"/>
  <c r="E107" i="5"/>
  <c r="F107" i="5"/>
  <c r="F115" i="5"/>
  <c r="E115" i="5"/>
  <c r="F114" i="5"/>
  <c r="E114" i="5"/>
  <c r="F113" i="5"/>
  <c r="E113" i="5"/>
  <c r="D111" i="5"/>
  <c r="F111" i="5" s="1"/>
  <c r="F109" i="5"/>
  <c r="E109" i="5"/>
  <c r="F106" i="5"/>
  <c r="E106" i="5"/>
  <c r="D91" i="5"/>
  <c r="B91" i="5"/>
  <c r="C76" i="5"/>
  <c r="F76" i="5" s="1"/>
  <c r="D76" i="5"/>
  <c r="B76" i="5"/>
  <c r="E80" i="5"/>
  <c r="F80" i="5"/>
  <c r="B79" i="5"/>
  <c r="B75" i="5" s="1"/>
  <c r="B22" i="5" s="1"/>
  <c r="D59" i="5"/>
  <c r="B59" i="5"/>
  <c r="E60" i="5"/>
  <c r="F60" i="5"/>
  <c r="B30" i="5"/>
  <c r="E110" i="5" l="1"/>
  <c r="E111" i="5"/>
  <c r="E76" i="5"/>
  <c r="F103" i="5"/>
  <c r="E103" i="5"/>
  <c r="F102" i="5"/>
  <c r="E102" i="5"/>
  <c r="D101" i="5"/>
  <c r="F101" i="5" s="1"/>
  <c r="B101" i="5"/>
  <c r="F100" i="5"/>
  <c r="E100" i="5"/>
  <c r="F99" i="5"/>
  <c r="D99" i="5"/>
  <c r="B99" i="5"/>
  <c r="E99" i="5" s="1"/>
  <c r="F98" i="5"/>
  <c r="E98" i="5"/>
  <c r="F97" i="5"/>
  <c r="E97" i="5"/>
  <c r="F96" i="5"/>
  <c r="E96" i="5"/>
  <c r="F95" i="5"/>
  <c r="E95" i="5"/>
  <c r="F94" i="5"/>
  <c r="E94" i="5"/>
  <c r="F93" i="5"/>
  <c r="E93" i="5"/>
  <c r="F91" i="5"/>
  <c r="E91" i="5"/>
  <c r="F90" i="5"/>
  <c r="E90" i="5"/>
  <c r="D89" i="5"/>
  <c r="F89" i="5" s="1"/>
  <c r="B89" i="5"/>
  <c r="F87" i="5"/>
  <c r="E87" i="5"/>
  <c r="F86" i="5"/>
  <c r="E86" i="5"/>
  <c r="F85" i="5"/>
  <c r="E85" i="5"/>
  <c r="F84" i="5"/>
  <c r="E84" i="5"/>
  <c r="F83" i="5"/>
  <c r="E83" i="5"/>
  <c r="F82" i="5"/>
  <c r="E82" i="5"/>
  <c r="D79" i="5"/>
  <c r="F79" i="5" s="1"/>
  <c r="D75" i="5"/>
  <c r="F75" i="5" s="1"/>
  <c r="F73" i="5"/>
  <c r="E73" i="5"/>
  <c r="F72" i="5"/>
  <c r="E72" i="5"/>
  <c r="F71" i="5"/>
  <c r="E71" i="5"/>
  <c r="D70" i="5"/>
  <c r="B70" i="5"/>
  <c r="F69" i="5"/>
  <c r="E69" i="5"/>
  <c r="F68" i="5"/>
  <c r="E68" i="5"/>
  <c r="D67" i="5"/>
  <c r="B67" i="5"/>
  <c r="F66" i="5"/>
  <c r="E66" i="5"/>
  <c r="F65" i="5"/>
  <c r="E65" i="5"/>
  <c r="F64" i="5"/>
  <c r="E64" i="5"/>
  <c r="F63" i="5"/>
  <c r="E63" i="5"/>
  <c r="F62" i="5"/>
  <c r="E62" i="5"/>
  <c r="F61" i="5"/>
  <c r="E61" i="5"/>
  <c r="F59" i="5"/>
  <c r="E59" i="5"/>
  <c r="F56" i="5"/>
  <c r="E56" i="5"/>
  <c r="D55" i="5"/>
  <c r="F55" i="5" s="1"/>
  <c r="B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D33" i="5"/>
  <c r="B33" i="5"/>
  <c r="F32" i="5"/>
  <c r="E32" i="5"/>
  <c r="F31" i="5"/>
  <c r="E31" i="5"/>
  <c r="F30" i="5"/>
  <c r="E30" i="5"/>
  <c r="D29" i="5"/>
  <c r="F29" i="5" s="1"/>
  <c r="B29" i="5"/>
  <c r="D17" i="5"/>
  <c r="F17" i="5" s="1"/>
  <c r="B17" i="5"/>
  <c r="D8" i="5"/>
  <c r="C8" i="5"/>
  <c r="B8" i="5"/>
  <c r="F7" i="5"/>
  <c r="E7" i="5"/>
  <c r="D6" i="5"/>
  <c r="C6" i="5"/>
  <c r="B6" i="5"/>
  <c r="D5" i="5"/>
  <c r="F5" i="5" s="1"/>
  <c r="C5" i="5"/>
  <c r="B5" i="5"/>
  <c r="F30" i="4"/>
  <c r="D30" i="4"/>
  <c r="C30" i="4"/>
  <c r="B30" i="4"/>
  <c r="E30" i="4" s="1"/>
  <c r="D29" i="4"/>
  <c r="F29" i="4" s="1"/>
  <c r="C29" i="4"/>
  <c r="B29" i="4"/>
  <c r="F24" i="4"/>
  <c r="E24" i="4"/>
  <c r="D24" i="4"/>
  <c r="C24" i="4"/>
  <c r="B24" i="4"/>
  <c r="D23" i="4"/>
  <c r="F23" i="4" s="1"/>
  <c r="C23" i="4"/>
  <c r="B23" i="4"/>
  <c r="F13" i="4"/>
  <c r="D13" i="4"/>
  <c r="B13" i="4"/>
  <c r="E13" i="4" s="1"/>
  <c r="F12" i="4"/>
  <c r="D12" i="4"/>
  <c r="E12" i="4" s="1"/>
  <c r="B12" i="4"/>
  <c r="F7" i="4"/>
  <c r="D7" i="4"/>
  <c r="B7" i="4"/>
  <c r="E7" i="4" s="1"/>
  <c r="F6" i="4"/>
  <c r="D6" i="4"/>
  <c r="E6" i="4" s="1"/>
  <c r="B6" i="4"/>
  <c r="D137" i="3"/>
  <c r="C137" i="3"/>
  <c r="B137" i="3"/>
  <c r="F136" i="3"/>
  <c r="E136" i="3"/>
  <c r="D135" i="3"/>
  <c r="C135" i="3"/>
  <c r="F135" i="3" s="1"/>
  <c r="B135" i="3"/>
  <c r="E135" i="3" s="1"/>
  <c r="D134" i="3"/>
  <c r="C134" i="3"/>
  <c r="B134" i="3"/>
  <c r="F119" i="3"/>
  <c r="E119" i="3"/>
  <c r="D118" i="3"/>
  <c r="C118" i="3"/>
  <c r="B118" i="3"/>
  <c r="E118" i="3" s="1"/>
  <c r="F117" i="3"/>
  <c r="E117" i="3"/>
  <c r="D116" i="3"/>
  <c r="C116" i="3"/>
  <c r="B116" i="3"/>
  <c r="E116" i="3" s="1"/>
  <c r="F115" i="3"/>
  <c r="E115" i="3"/>
  <c r="D114" i="3"/>
  <c r="C114" i="3"/>
  <c r="B114" i="3"/>
  <c r="D113" i="3"/>
  <c r="F113" i="3" s="1"/>
  <c r="C113" i="3"/>
  <c r="B113" i="3"/>
  <c r="F103" i="3"/>
  <c r="E103" i="3"/>
  <c r="D102" i="3"/>
  <c r="C102" i="3"/>
  <c r="F102" i="3" s="1"/>
  <c r="B102" i="3"/>
  <c r="E102" i="3" s="1"/>
  <c r="F101" i="3"/>
  <c r="E101" i="3"/>
  <c r="D100" i="3"/>
  <c r="C100" i="3"/>
  <c r="B100" i="3"/>
  <c r="F99" i="3"/>
  <c r="E99" i="3"/>
  <c r="D98" i="3"/>
  <c r="C98" i="3"/>
  <c r="B98" i="3"/>
  <c r="E98" i="3" s="1"/>
  <c r="D97" i="3"/>
  <c r="C97" i="3"/>
  <c r="B97" i="3"/>
  <c r="F86" i="3"/>
  <c r="E86" i="3"/>
  <c r="F85" i="3"/>
  <c r="D85" i="3"/>
  <c r="B85" i="3"/>
  <c r="E85" i="3" s="1"/>
  <c r="F83" i="3"/>
  <c r="E83" i="3"/>
  <c r="F82" i="3"/>
  <c r="E82" i="3"/>
  <c r="F81" i="3"/>
  <c r="D81" i="3"/>
  <c r="E81" i="3"/>
  <c r="D80" i="3"/>
  <c r="F80" i="3" s="1"/>
  <c r="F79" i="3"/>
  <c r="E79" i="3"/>
  <c r="F78" i="3"/>
  <c r="E78" i="3"/>
  <c r="F77" i="3"/>
  <c r="D77" i="3"/>
  <c r="B77" i="3"/>
  <c r="E77" i="3" s="1"/>
  <c r="D76" i="3"/>
  <c r="F76" i="3" s="1"/>
  <c r="B76" i="3"/>
  <c r="E76" i="3" s="1"/>
  <c r="F74" i="3"/>
  <c r="E74" i="3"/>
  <c r="F73" i="3"/>
  <c r="D73" i="3"/>
  <c r="B73" i="3"/>
  <c r="E73" i="3" s="1"/>
  <c r="D72" i="3"/>
  <c r="F72" i="3" s="1"/>
  <c r="B72" i="3"/>
  <c r="F71" i="3"/>
  <c r="E71" i="3"/>
  <c r="F70" i="3"/>
  <c r="E70" i="3"/>
  <c r="F69" i="3"/>
  <c r="E69" i="3"/>
  <c r="F68" i="3"/>
  <c r="E68" i="3"/>
  <c r="F67" i="3"/>
  <c r="E67" i="3"/>
  <c r="F66" i="3"/>
  <c r="D66" i="3"/>
  <c r="B66" i="3"/>
  <c r="E66" i="3" s="1"/>
  <c r="F65" i="3"/>
  <c r="E65" i="3"/>
  <c r="F64" i="3"/>
  <c r="D64" i="3"/>
  <c r="B64" i="3"/>
  <c r="E64" i="3" s="1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D54" i="3"/>
  <c r="B54" i="3"/>
  <c r="E54" i="3" s="1"/>
  <c r="F53" i="3"/>
  <c r="E53" i="3"/>
  <c r="F52" i="3"/>
  <c r="E52" i="3"/>
  <c r="F51" i="3"/>
  <c r="E51" i="3"/>
  <c r="F50" i="3"/>
  <c r="E50" i="3"/>
  <c r="F49" i="3"/>
  <c r="D49" i="3"/>
  <c r="B49" i="3"/>
  <c r="F48" i="3"/>
  <c r="E48" i="3"/>
  <c r="F47" i="3"/>
  <c r="E47" i="3"/>
  <c r="F46" i="3"/>
  <c r="E46" i="3"/>
  <c r="F45" i="3"/>
  <c r="E45" i="3"/>
  <c r="F44" i="3"/>
  <c r="D44" i="3"/>
  <c r="B44" i="3"/>
  <c r="E44" i="3" s="1"/>
  <c r="F42" i="3"/>
  <c r="E42" i="3"/>
  <c r="F41" i="3"/>
  <c r="D41" i="3"/>
  <c r="B41" i="3"/>
  <c r="F40" i="3"/>
  <c r="E40" i="3"/>
  <c r="F39" i="3"/>
  <c r="D39" i="3"/>
  <c r="B39" i="3"/>
  <c r="F38" i="3"/>
  <c r="E38" i="3"/>
  <c r="F37" i="3"/>
  <c r="D37" i="3"/>
  <c r="B37" i="3"/>
  <c r="D34" i="3"/>
  <c r="F34" i="3" s="1"/>
  <c r="B34" i="3"/>
  <c r="F28" i="3"/>
  <c r="E28" i="3"/>
  <c r="F27" i="3"/>
  <c r="E27" i="3"/>
  <c r="F26" i="3"/>
  <c r="D26" i="3"/>
  <c r="B26" i="3"/>
  <c r="E26" i="3" s="1"/>
  <c r="D25" i="3"/>
  <c r="F25" i="3" s="1"/>
  <c r="B25" i="3"/>
  <c r="E25" i="3" s="1"/>
  <c r="F22" i="3"/>
  <c r="E22" i="3"/>
  <c r="F21" i="3"/>
  <c r="D21" i="3"/>
  <c r="B21" i="3"/>
  <c r="D20" i="3"/>
  <c r="F20" i="3" s="1"/>
  <c r="B20" i="3"/>
  <c r="F19" i="3"/>
  <c r="E19" i="3"/>
  <c r="F18" i="3"/>
  <c r="D18" i="3"/>
  <c r="E18" i="3" s="1"/>
  <c r="D17" i="3"/>
  <c r="F17" i="3" s="1"/>
  <c r="B17" i="3"/>
  <c r="E17" i="3" s="1"/>
  <c r="F16" i="3"/>
  <c r="E16" i="3"/>
  <c r="F15" i="3"/>
  <c r="D15" i="3"/>
  <c r="B15" i="3"/>
  <c r="E15" i="3" s="1"/>
  <c r="F14" i="3"/>
  <c r="D14" i="3"/>
  <c r="B14" i="3"/>
  <c r="E14" i="3" s="1"/>
  <c r="F10" i="3"/>
  <c r="E10" i="3"/>
  <c r="F9" i="3"/>
  <c r="D9" i="3"/>
  <c r="B9" i="3"/>
  <c r="E9" i="3" s="1"/>
  <c r="F8" i="3"/>
  <c r="D8" i="3"/>
  <c r="B8" i="3"/>
  <c r="E8" i="3" s="1"/>
  <c r="D6" i="3"/>
  <c r="B6" i="3"/>
  <c r="D25" i="2"/>
  <c r="F25" i="2" s="1"/>
  <c r="C25" i="2"/>
  <c r="B25" i="2"/>
  <c r="F24" i="2"/>
  <c r="E24" i="2"/>
  <c r="F23" i="2"/>
  <c r="E23" i="2"/>
  <c r="D22" i="2"/>
  <c r="C22" i="2"/>
  <c r="F22" i="2" s="1"/>
  <c r="B22" i="2"/>
  <c r="E22" i="2" s="1"/>
  <c r="F21" i="2"/>
  <c r="E21" i="2"/>
  <c r="F20" i="2"/>
  <c r="E20" i="2"/>
  <c r="D19" i="2"/>
  <c r="E19" i="2" s="1"/>
  <c r="C19" i="2"/>
  <c r="B19" i="2"/>
  <c r="F18" i="2"/>
  <c r="E18" i="2"/>
  <c r="D18" i="2"/>
  <c r="C18" i="2"/>
  <c r="B18" i="2"/>
  <c r="D14" i="2"/>
  <c r="C14" i="2"/>
  <c r="C26" i="2" s="1"/>
  <c r="F26" i="2" s="1"/>
  <c r="B14" i="2"/>
  <c r="E14" i="2" s="1"/>
  <c r="D13" i="2"/>
  <c r="C13" i="2"/>
  <c r="F13" i="2" s="1"/>
  <c r="B13" i="2"/>
  <c r="E13" i="2" s="1"/>
  <c r="F12" i="2"/>
  <c r="E12" i="2"/>
  <c r="F11" i="2"/>
  <c r="E11" i="2"/>
  <c r="F10" i="2"/>
  <c r="D10" i="2"/>
  <c r="C10" i="2"/>
  <c r="B10" i="2"/>
  <c r="E10" i="2" s="1"/>
  <c r="F9" i="2"/>
  <c r="E9" i="2"/>
  <c r="F8" i="2"/>
  <c r="E8" i="2"/>
  <c r="F7" i="2"/>
  <c r="E7" i="2"/>
  <c r="D7" i="2"/>
  <c r="C7" i="2"/>
  <c r="B7" i="2"/>
  <c r="E25" i="2" l="1"/>
  <c r="D26" i="2"/>
  <c r="F14" i="2"/>
  <c r="E100" i="3"/>
  <c r="F116" i="3"/>
  <c r="E21" i="3"/>
  <c r="B80" i="3"/>
  <c r="B75" i="3" s="1"/>
  <c r="E75" i="3" s="1"/>
  <c r="F108" i="3"/>
  <c r="F118" i="3"/>
  <c r="E37" i="3"/>
  <c r="E124" i="3"/>
  <c r="E41" i="3"/>
  <c r="D75" i="3"/>
  <c r="F75" i="3" s="1"/>
  <c r="D43" i="3"/>
  <c r="D35" i="3" s="1"/>
  <c r="F35" i="3" s="1"/>
  <c r="E20" i="3"/>
  <c r="B43" i="3"/>
  <c r="F114" i="3"/>
  <c r="E114" i="3"/>
  <c r="F98" i="3"/>
  <c r="E137" i="3"/>
  <c r="E6" i="3"/>
  <c r="F137" i="3"/>
  <c r="E113" i="3"/>
  <c r="F6" i="3"/>
  <c r="E34" i="3"/>
  <c r="F124" i="3"/>
  <c r="E134" i="3"/>
  <c r="E97" i="3"/>
  <c r="F134" i="3"/>
  <c r="D7" i="3"/>
  <c r="F7" i="3" s="1"/>
  <c r="E5" i="5"/>
  <c r="E101" i="5"/>
  <c r="E70" i="5"/>
  <c r="D88" i="5"/>
  <c r="D23" i="5" s="1"/>
  <c r="E79" i="5"/>
  <c r="E55" i="5"/>
  <c r="F6" i="5"/>
  <c r="D57" i="5"/>
  <c r="F57" i="5" s="1"/>
  <c r="E75" i="5"/>
  <c r="E89" i="5"/>
  <c r="E67" i="5"/>
  <c r="F67" i="5"/>
  <c r="D58" i="5"/>
  <c r="F58" i="5" s="1"/>
  <c r="E6" i="5"/>
  <c r="B57" i="5"/>
  <c r="E8" i="5"/>
  <c r="F8" i="5"/>
  <c r="F43" i="3"/>
  <c r="B26" i="2"/>
  <c r="E26" i="2" s="1"/>
  <c r="E72" i="3"/>
  <c r="F19" i="2"/>
  <c r="B29" i="3"/>
  <c r="B36" i="3"/>
  <c r="E39" i="3"/>
  <c r="F97" i="3"/>
  <c r="F100" i="3"/>
  <c r="B27" i="5"/>
  <c r="D29" i="3"/>
  <c r="F29" i="3" s="1"/>
  <c r="D36" i="3"/>
  <c r="F36" i="3" s="1"/>
  <c r="D27" i="5"/>
  <c r="F27" i="5" s="1"/>
  <c r="B7" i="3"/>
  <c r="E49" i="3"/>
  <c r="B28" i="5"/>
  <c r="B88" i="5"/>
  <c r="B23" i="5" s="1"/>
  <c r="D28" i="5"/>
  <c r="F28" i="5" s="1"/>
  <c r="E29" i="4"/>
  <c r="E33" i="5"/>
  <c r="F33" i="5"/>
  <c r="F70" i="5"/>
  <c r="E23" i="4"/>
  <c r="E17" i="5"/>
  <c r="E29" i="5"/>
  <c r="E80" i="3" l="1"/>
  <c r="E43" i="3"/>
  <c r="D87" i="3"/>
  <c r="F87" i="3" s="1"/>
  <c r="E29" i="3"/>
  <c r="B87" i="3"/>
  <c r="B35" i="3"/>
  <c r="E35" i="3" s="1"/>
  <c r="E36" i="3"/>
  <c r="E7" i="3"/>
  <c r="E57" i="5"/>
  <c r="E58" i="5"/>
  <c r="F88" i="5"/>
  <c r="D74" i="5"/>
  <c r="D116" i="5" s="1"/>
  <c r="F116" i="5" s="1"/>
  <c r="E27" i="5"/>
  <c r="E88" i="5"/>
  <c r="B74" i="5"/>
  <c r="B26" i="5" s="1"/>
  <c r="E28" i="5"/>
  <c r="E87" i="3" l="1"/>
  <c r="B116" i="5"/>
  <c r="E116" i="5" s="1"/>
  <c r="F74" i="5"/>
  <c r="D26" i="5"/>
  <c r="F26" i="5" s="1"/>
  <c r="E74" i="5"/>
  <c r="D19" i="5"/>
  <c r="F19" i="5" s="1"/>
  <c r="D18" i="5"/>
  <c r="F18" i="5" s="1"/>
  <c r="D108" i="5" l="1"/>
  <c r="D104" i="5" s="1"/>
  <c r="D24" i="5" s="1"/>
  <c r="E26" i="5"/>
  <c r="E18" i="5"/>
  <c r="E19" i="5"/>
  <c r="F108" i="5" l="1"/>
  <c r="F104" i="5"/>
  <c r="D105" i="5"/>
  <c r="F105" i="5" s="1"/>
  <c r="E108" i="5"/>
  <c r="E104" i="5" l="1"/>
  <c r="E105" i="5"/>
</calcChain>
</file>

<file path=xl/sharedStrings.xml><?xml version="1.0" encoding="utf-8"?>
<sst xmlns="http://schemas.openxmlformats.org/spreadsheetml/2006/main" count="339" uniqueCount="188">
  <si>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</si>
  <si>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</si>
  <si>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</si>
  <si>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</si>
  <si>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</si>
  <si>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</si>
  <si>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</si>
  <si>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</si>
  <si>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</si>
  <si>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</si>
  <si>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</si>
  <si>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</si>
  <si>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</si>
  <si>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</si>
  <si>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</si>
  <si>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</si>
  <si>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</si>
  <si>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</si>
  <si>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</si>
  <si>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</si>
  <si>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</si>
  <si>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</si>
  <si>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</si>
  <si>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</si>
  <si>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</si>
  <si>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</si>
  <si>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</si>
  <si>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</si>
  <si>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</si>
  <si>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31.12.2024.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</si>
  <si>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</si>
  <si>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</si>
  <si>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</si>
  <si>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</si>
  <si>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</si>
  <si>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</si>
  <si>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</si>
  <si>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</si>
  <si>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</si>
  <si>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65 Prihodi od upravnih i admin. pristojbi, pristojbi po posebn.propisima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</si>
  <si>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</si>
  <si>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</si>
  <si>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</si>
  <si>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</si>
  <si>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</si>
  <si>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</si>
  <si>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</si>
  <si>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</si>
  <si>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</si>
  <si>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</si>
  <si>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</si>
  <si>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</si>
  <si>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</si>
  <si>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</si>
  <si>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</si>
  <si>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</si>
  <si>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</si>
  <si>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</si>
  <si>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</si>
  <si>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</si>
  <si>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</si>
  <si>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</si>
  <si>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</si>
  <si>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</si>
  <si>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</si>
  <si>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</si>
  <si>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</si>
  <si>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</si>
  <si>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</si>
  <si>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</si>
  <si>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</si>
  <si>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</si>
  <si>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</si>
  <si>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</si>
  <si>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</si>
  <si>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</si>
  <si>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</si>
  <si>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</si>
  <si>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</si>
  <si>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</si>
  <si>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</si>
  <si>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</si>
  <si>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</si>
  <si>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</si>
  <si>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</si>
  <si>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</si>
  <si>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</si>
  <si>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</si>
  <si>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</si>
  <si>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</si>
  <si>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41 Rashodi za nabavu neproizvedene dugotrajne imovine</t>
  </si>
  <si>
    <t xml:space="preserve">  412 Nematerijalna imovina</t>
  </si>
  <si>
    <t xml:space="preserve">   4123 Licence</t>
  </si>
  <si>
    <t xml:space="preserve">   4124 Ostala prava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</si>
  <si>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</si>
  <si>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</si>
  <si>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</si>
  <si>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 4222 Komunikacijska oprema</t>
  </si>
  <si>
    <t xml:space="preserve">  424 Knjige, umjetnička djela i ostale izložbene vrijednosti</t>
  </si>
  <si>
    <t xml:space="preserve">   4244 Ostale nespomenute izložbene vrijednosti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</si>
  <si>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</si>
  <si>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</si>
  <si>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</si>
  <si>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</si>
  <si>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</si>
  <si>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</si>
  <si>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</si>
  <si>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</si>
  <si>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</si>
  <si>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</si>
  <si>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</si>
  <si>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</si>
  <si>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</si>
  <si>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</si>
  <si>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</si>
  <si>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</si>
  <si>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</si>
  <si>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</si>
  <si>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</si>
  <si>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05540 MUZEJI I GALERIJE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</si>
  <si>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</si>
  <si>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</si>
  <si>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</si>
  <si>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623,912.70 </t>
  </si>
  <si>
    <t xml:space="preserve">            31 Vlastiti prihodi</t>
  </si>
  <si>
    <t xml:space="preserve">5,425.10 </t>
  </si>
  <si>
    <t xml:space="preserve">            43 Ostali prihodi</t>
  </si>
  <si>
    <t xml:space="preserve">4,638.27 </t>
  </si>
  <si>
    <t xml:space="preserve">  3903 MUZEJSKA I VIZUALNA DJELATNOST</t>
  </si>
  <si>
    <t xml:space="preserve">   A780000 MUZEJI ADMINISTRACIJA I UPRAVLJANJE**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</si>
  <si>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</si>
  <si>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</si>
  <si>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</si>
  <si>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</si>
  <si>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</si>
  <si>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</si>
  <si>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</si>
  <si>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</si>
  <si>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</si>
  <si>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3214 Ostale naknade troškova zaposlenima</t>
  </si>
  <si>
    <t xml:space="preserve">      3221 Uredski materijal i ostali materijalni rashodi</t>
  </si>
  <si>
    <t xml:space="preserve">      3223 Energija</t>
  </si>
  <si>
    <t xml:space="preserve">      3224 Materijal i dijelovi za tekuće i investicijsko održavanje</t>
  </si>
  <si>
    <t xml:space="preserve">      3225 Sitni inventar i autogume</t>
  </si>
  <si>
    <t xml:space="preserve">      3231 Usluge telefona, interneta, pošte i prijevoza</t>
  </si>
  <si>
    <t xml:space="preserve">      3232 Usluge tekućeg i investicijskog održavanja</t>
  </si>
  <si>
    <t xml:space="preserve">      3233 Usluge promidžbe i informiranja</t>
  </si>
  <si>
    <t xml:space="preserve">      3234 Komunalne usluge</t>
  </si>
  <si>
    <t xml:space="preserve">      3235 Zakupnine i najamnine</t>
  </si>
  <si>
    <t xml:space="preserve">      3236 Zdravstvene i veterinarske usluge</t>
  </si>
  <si>
    <t xml:space="preserve">      3237 Intelektualne i osobne usluge</t>
  </si>
  <si>
    <t xml:space="preserve">      3238 Računalne usluge</t>
  </si>
  <si>
    <t xml:space="preserve">      3239 Ostale usluge</t>
  </si>
  <si>
    <t xml:space="preserve">      3292 Premije osiguranja</t>
  </si>
  <si>
    <t xml:space="preserve">      3293 Reprezentacija</t>
  </si>
  <si>
    <t xml:space="preserve">      3294 Članarine i norme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</si>
  <si>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</si>
  <si>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</si>
  <si>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</si>
  <si>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A780001 MUZEJI  PROG. MUZEJSKO GALERIJSKE DJ.**</t>
  </si>
  <si>
    <t xml:space="preserve">     41 Rashodi za nabavu neproizvedene dugotrajne imovine</t>
  </si>
  <si>
    <t xml:space="preserve">      4123 Licence</t>
  </si>
  <si>
    <t xml:space="preserve">      4124 Ostala prava</t>
  </si>
  <si>
    <t xml:space="preserve">     42 Rashodi za nabavu proizvedene dugotrajne imovine</t>
  </si>
  <si>
    <t xml:space="preserve">      4221 Uredska oprema i namještaj</t>
  </si>
  <si>
    <t xml:space="preserve">      4222 Komunikacijska oprema</t>
  </si>
  <si>
    <t xml:space="preserve">      4244 Ostale nespomenute izložbene vrijednosti</t>
  </si>
  <si>
    <t xml:space="preserve">   A780002 MUZEJI ADMINISTRACIJA I UPRAVLJANJE - OSTALI IZVOR</t>
  </si>
  <si>
    <t xml:space="preserve">    31 Vlastiti prihodi</t>
  </si>
  <si>
    <t xml:space="preserve">      3241 Naknade troškova osobama izvan radnog odnosa</t>
  </si>
  <si>
    <t xml:space="preserve">    43 Ostali prihodi</t>
  </si>
  <si>
    <t xml:space="preserve">      3295 Pristojbe i naknade</t>
  </si>
  <si>
    <t xml:space="preserve">    52 Pomoći</t>
  </si>
  <si>
    <t xml:space="preserve">    61 Donacije</t>
  </si>
  <si>
    <t xml:space="preserve">           52 Pomoći</t>
  </si>
  <si>
    <t xml:space="preserve">           61 Donacije</t>
  </si>
  <si>
    <t xml:space="preserve"> 63 Pomoći iz inozemstva i od subjekata unutar općeg proračuna</t>
  </si>
  <si>
    <t xml:space="preserve">  634 Pomoći od izvanproračunskih korisnika</t>
  </si>
  <si>
    <t xml:space="preserve">   6341 Tekuće pomoći od izvanproračunskih korisnika</t>
  </si>
  <si>
    <t xml:space="preserve">  663 Donacije od pravnih i fizičkih osoba izvan općeg proračuna</t>
  </si>
  <si>
    <t xml:space="preserve">   6631 Kapitalne donacije</t>
  </si>
  <si>
    <t xml:space="preserve">   4223 Oprema za održavanje i zaštitu</t>
  </si>
  <si>
    <t xml:space="preserve"> 52 Ostale pomoći</t>
  </si>
  <si>
    <t xml:space="preserve"> 61 Donacije</t>
  </si>
  <si>
    <t>5 POMOĆI</t>
  </si>
  <si>
    <t>6 DONACIJE</t>
  </si>
  <si>
    <t>TIFLOLOŠKI MUZEJ ZAGREB</t>
  </si>
  <si>
    <t>GODIŠNJI IZVJEŠTAJ O IZVRŠENJU FINANCIJSKOG PLANA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</si>
</sst>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164" fontId="15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10" fontId="16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zoomScaleNormal="100" workbookViewId="0">
      <pane ySplit="7" topLeftCell="A26" activePane="bottomLeft" state="frozen"/>
      <selection pane="bottomLeft" activeCell="D8" sqref="D8"/>
    </sheetView>
  </sheetViews>
  <sheetFormatPr defaultColWidth="9.140625" defaultRowHeight="15" x14ac:dyDescent="0.25"/>
  <cols>
    <col min="1" max="1" width="74" style="2" customWidth="1"/>
    <col min="2" max="4" width="19.7109375" style="2" customWidth="1"/>
    <col min="5" max="6" width="15" style="2" customWidth="1"/>
  </cols>
  <sheetData>
    <row r="1" spans="1:6" s="3" customFormat="1" ht="30" customHeight="1" x14ac:dyDescent="0.2">
      <c r="A1" s="4" t="s">
        <v>186</v>
      </c>
      <c r="B1" s="5"/>
      <c r="C1" s="5"/>
      <c r="D1" s="5"/>
      <c r="E1" s="5"/>
      <c r="F1" s="5"/>
    </row>
    <row r="2" spans="1:6" s="6" customFormat="1" ht="30" customHeight="1" x14ac:dyDescent="0.25">
      <c r="A2" s="56" t="s">
        <v>187</v>
      </c>
      <c r="B2" s="56"/>
      <c r="C2" s="56"/>
      <c r="D2" s="56"/>
      <c r="E2" s="56"/>
      <c r="F2" s="56"/>
    </row>
    <row r="3" spans="1:6" s="6" customFormat="1" ht="30" customHeight="1" x14ac:dyDescent="0.25">
      <c r="A3" s="57" t="s">
        <v>0</v>
      </c>
      <c r="B3" s="57"/>
      <c r="C3" s="57"/>
      <c r="D3" s="57"/>
      <c r="E3" s="57"/>
      <c r="F3" s="57"/>
    </row>
    <row r="4" spans="1:6" s="7" customFormat="1" ht="24.95" customHeight="1" x14ac:dyDescent="0.3">
      <c r="A4" s="57" t="s">
        <v>1</v>
      </c>
      <c r="B4" s="57"/>
      <c r="C4" s="57"/>
      <c r="D4" s="57"/>
      <c r="E4" s="57"/>
      <c r="F4" s="57"/>
    </row>
    <row r="5" spans="1:6" s="8" customFormat="1" ht="24.95" customHeight="1" x14ac:dyDescent="0.25">
      <c r="A5" s="9" t="s">
        <v>2</v>
      </c>
      <c r="B5" s="10"/>
      <c r="C5" s="10"/>
      <c r="D5" s="10"/>
      <c r="E5" s="10"/>
      <c r="F5" s="10"/>
    </row>
    <row r="6" spans="1:6" ht="57.6" customHeight="1" x14ac:dyDescent="0.25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</row>
    <row r="7" spans="1:6" s="12" customFormat="1" ht="15.95" customHeight="1" x14ac:dyDescent="0.25">
      <c r="A7" s="13" t="s">
        <v>9</v>
      </c>
      <c r="B7" s="13">
        <f>COLUMN()</f>
        <v>2</v>
      </c>
      <c r="C7" s="13">
        <f>COLUMN()</f>
        <v>3</v>
      </c>
      <c r="D7" s="13">
        <f>COLUMN()</f>
        <v>4</v>
      </c>
      <c r="E7" s="13" t="str">
        <f>_xlfn.CONCAT(TEXT(COLUMN(),"@")," (",TEXT(D7,"@")," / ",TEXT(B7,"@"),")")</f>
        <v>5 (4 / 2)</v>
      </c>
      <c r="F7" s="13" t="str">
        <f>_xlfn.CONCAT(TEXT(COLUMN(),"@")," (",TEXT(D7,"@")," / ",TEXT(C7,"@"),")")</f>
        <v>6 (4 / 3)</v>
      </c>
    </row>
    <row r="8" spans="1:6" s="12" customFormat="1" ht="24.95" customHeight="1" x14ac:dyDescent="0.25">
      <c r="A8" s="14" t="s">
        <v>10</v>
      </c>
      <c r="B8" s="15">
        <v>506869.28</v>
      </c>
      <c r="C8" s="15">
        <v>631912.69999999995</v>
      </c>
      <c r="D8" s="15">
        <v>628702.88</v>
      </c>
      <c r="E8" s="16">
        <f t="shared" ref="E8:E14" si="0">IF(B8&lt;&gt;0,D8/B8,"-")</f>
        <v>1.2403649319603665</v>
      </c>
      <c r="F8" s="16">
        <f>IF(C8&lt;&gt;0,D8/C8,"-")</f>
        <v>0.9949204692357031</v>
      </c>
    </row>
    <row r="9" spans="1:6" s="12" customFormat="1" ht="24.95" customHeight="1" x14ac:dyDescent="0.25">
      <c r="A9" s="14" t="s">
        <v>11</v>
      </c>
      <c r="B9" s="15">
        <v>0</v>
      </c>
      <c r="C9" s="15">
        <v>0</v>
      </c>
      <c r="D9" s="15">
        <v>0</v>
      </c>
      <c r="E9" s="16" t="str">
        <f t="shared" si="0"/>
        <v>-</v>
      </c>
      <c r="F9" s="16" t="str">
        <f>IF(C9&lt;&gt;0,D9/C9,"-")</f>
        <v>-</v>
      </c>
    </row>
    <row r="10" spans="1:6" s="17" customFormat="1" ht="30" customHeight="1" x14ac:dyDescent="0.25">
      <c r="A10" s="18" t="s">
        <v>12</v>
      </c>
      <c r="B10" s="19">
        <f>B8+B9</f>
        <v>506869.28</v>
      </c>
      <c r="C10" s="19">
        <f>C8+C9</f>
        <v>631912.69999999995</v>
      </c>
      <c r="D10" s="19">
        <f>D8+D9</f>
        <v>628702.88</v>
      </c>
      <c r="E10" s="20">
        <f t="shared" si="0"/>
        <v>1.2403649319603665</v>
      </c>
      <c r="F10" s="20" t="str">
        <f>IF(C9&lt;&gt;0,D9/C9,"-")</f>
        <v>-</v>
      </c>
    </row>
    <row r="11" spans="1:6" s="12" customFormat="1" ht="24.95" customHeight="1" x14ac:dyDescent="0.25">
      <c r="A11" s="14" t="s">
        <v>13</v>
      </c>
      <c r="B11" s="15">
        <v>506968.89</v>
      </c>
      <c r="C11" s="15">
        <v>622728.94999999995</v>
      </c>
      <c r="D11" s="15">
        <v>615009.59</v>
      </c>
      <c r="E11" s="16">
        <f t="shared" si="0"/>
        <v>1.2131111043125347</v>
      </c>
      <c r="F11" s="16">
        <f>IF(C11&lt;&gt;0,D11/C11,"-")</f>
        <v>0.98760398083307355</v>
      </c>
    </row>
    <row r="12" spans="1:6" s="12" customFormat="1" ht="24.95" customHeight="1" x14ac:dyDescent="0.25">
      <c r="A12" s="14" t="s">
        <v>14</v>
      </c>
      <c r="B12" s="15">
        <v>8337.0300000000007</v>
      </c>
      <c r="C12" s="15">
        <v>11247.12</v>
      </c>
      <c r="D12" s="15">
        <v>12093.92</v>
      </c>
      <c r="E12" s="16">
        <f t="shared" si="0"/>
        <v>1.4506269019063143</v>
      </c>
      <c r="F12" s="16">
        <f>IF(C12&lt;&gt;0,D12/C12,"-")</f>
        <v>1.0752903854497862</v>
      </c>
    </row>
    <row r="13" spans="1:6" ht="30" customHeight="1" x14ac:dyDescent="0.25">
      <c r="A13" s="18" t="s">
        <v>15</v>
      </c>
      <c r="B13" s="19">
        <f>B11+B12</f>
        <v>515305.92000000004</v>
      </c>
      <c r="C13" s="19">
        <f>C11+C12</f>
        <v>633976.06999999995</v>
      </c>
      <c r="D13" s="19">
        <f>D11+D12</f>
        <v>627103.51</v>
      </c>
      <c r="E13" s="20">
        <f t="shared" si="0"/>
        <v>1.216953824244829</v>
      </c>
      <c r="F13" s="20">
        <f>IF(C13&lt;&gt;0,D13/C13,"-")</f>
        <v>0.98915959083439864</v>
      </c>
    </row>
    <row r="14" spans="1:6" ht="30" customHeight="1" x14ac:dyDescent="0.25">
      <c r="A14" s="18" t="s">
        <v>16</v>
      </c>
      <c r="B14" s="19">
        <f>B8+B9-B11-B12</f>
        <v>-8436.6399999999867</v>
      </c>
      <c r="C14" s="19">
        <f>C8+C9-C11-C12</f>
        <v>-2063.3700000000008</v>
      </c>
      <c r="D14" s="19">
        <f>D8+D9-D11-D12</f>
        <v>1599.3700000000372</v>
      </c>
      <c r="E14" s="20">
        <f t="shared" si="0"/>
        <v>-0.18957428549754876</v>
      </c>
      <c r="F14" s="20">
        <f>IF(C14&lt;&gt;0,D14/C14,"-")</f>
        <v>-0.77512515932675019</v>
      </c>
    </row>
    <row r="15" spans="1:6" x14ac:dyDescent="0.25">
      <c r="A15" s="21"/>
      <c r="B15" s="22"/>
      <c r="C15" s="22"/>
      <c r="D15" s="22"/>
      <c r="E15" s="23"/>
      <c r="F15" s="23"/>
    </row>
    <row r="16" spans="1:6" x14ac:dyDescent="0.25">
      <c r="A16" s="21"/>
      <c r="B16" s="22"/>
      <c r="C16" s="22"/>
      <c r="D16" s="22"/>
      <c r="E16" s="23"/>
      <c r="F16" s="23"/>
    </row>
    <row r="17" spans="1:6" s="8" customFormat="1" ht="21.75" customHeight="1" x14ac:dyDescent="0.2">
      <c r="A17" s="24" t="s">
        <v>17</v>
      </c>
      <c r="B17" s="10"/>
      <c r="C17" s="10"/>
      <c r="D17" s="10"/>
      <c r="E17" s="10"/>
      <c r="F17" s="10"/>
    </row>
    <row r="18" spans="1:6" ht="57.6" customHeight="1" x14ac:dyDescent="0.25">
      <c r="A18" s="11" t="s">
        <v>3</v>
      </c>
      <c r="B18" s="11" t="str">
        <f>B6</f>
        <v>Ostvarenje /
Izvršenje
01.-12.2024.</v>
      </c>
      <c r="C18" s="11" t="str">
        <f>C6</f>
        <v>Izvorni plan
2025.</v>
      </c>
      <c r="D18" s="11" t="str">
        <f>D6</f>
        <v>Ostvarenje /
Izvršenje
01.-12.2025.</v>
      </c>
      <c r="E18" s="11" t="str">
        <f>E6</f>
        <v>Indeks
izvršenja
01.-12.2024.</v>
      </c>
      <c r="F18" s="11" t="str">
        <f>F6</f>
        <v>Indeks
izvršenja
01.-12.2025.</v>
      </c>
    </row>
    <row r="19" spans="1:6" s="12" customFormat="1" ht="15.95" customHeight="1" x14ac:dyDescent="0.25">
      <c r="A19" s="13" t="s">
        <v>9</v>
      </c>
      <c r="B19" s="13">
        <f>COLUMN()</f>
        <v>2</v>
      </c>
      <c r="C19" s="13">
        <f>COLUMN()</f>
        <v>3</v>
      </c>
      <c r="D19" s="13">
        <f>COLUMN()</f>
        <v>4</v>
      </c>
      <c r="E19" s="13" t="str">
        <f>_xlfn.CONCAT(TEXT(COLUMN(),"@")," (",TEXT(D19,"@")," / ",TEXT(B19,"@"),")")</f>
        <v>5 (4 / 2)</v>
      </c>
      <c r="F19" s="13" t="str">
        <f>_xlfn.CONCAT(TEXT(COLUMN(),"@")," (",TEXT(D19,"@")," / ",TEXT(C19,"@"),")")</f>
        <v>6 (4 / 3)</v>
      </c>
    </row>
    <row r="20" spans="1:6" s="12" customFormat="1" ht="24.95" customHeight="1" x14ac:dyDescent="0.25">
      <c r="A20" s="14" t="s">
        <v>18</v>
      </c>
      <c r="B20" s="15">
        <v>0</v>
      </c>
      <c r="C20" s="15">
        <v>0</v>
      </c>
      <c r="D20" s="15">
        <v>0</v>
      </c>
      <c r="E20" s="16" t="str">
        <f t="shared" ref="E20:E26" si="1">IF(B20&lt;&gt;0,D20/B20,"-")</f>
        <v>-</v>
      </c>
      <c r="F20" s="16" t="str">
        <f t="shared" ref="F20:F26" si="2">IF(C20&lt;&gt;0,D20/C20,"-")</f>
        <v>-</v>
      </c>
    </row>
    <row r="21" spans="1:6" s="12" customFormat="1" ht="24.95" customHeight="1" x14ac:dyDescent="0.25">
      <c r="A21" s="14" t="s">
        <v>19</v>
      </c>
      <c r="B21" s="15">
        <v>0</v>
      </c>
      <c r="C21" s="15">
        <v>0</v>
      </c>
      <c r="D21" s="15">
        <v>0</v>
      </c>
      <c r="E21" s="16" t="str">
        <f t="shared" si="1"/>
        <v>-</v>
      </c>
      <c r="F21" s="16" t="str">
        <f t="shared" si="2"/>
        <v>-</v>
      </c>
    </row>
    <row r="22" spans="1:6" s="12" customFormat="1" ht="30" customHeight="1" x14ac:dyDescent="0.25">
      <c r="A22" s="18" t="s">
        <v>20</v>
      </c>
      <c r="B22" s="19">
        <f>B20-B21</f>
        <v>0</v>
      </c>
      <c r="C22" s="19">
        <f>C20-C21</f>
        <v>0</v>
      </c>
      <c r="D22" s="19">
        <f>D20-D21</f>
        <v>0</v>
      </c>
      <c r="E22" s="20" t="str">
        <f t="shared" si="1"/>
        <v>-</v>
      </c>
      <c r="F22" s="20" t="str">
        <f t="shared" si="2"/>
        <v>-</v>
      </c>
    </row>
    <row r="23" spans="1:6" s="12" customFormat="1" ht="24.95" customHeight="1" x14ac:dyDescent="0.25">
      <c r="A23" s="14" t="s">
        <v>21</v>
      </c>
      <c r="B23" s="15">
        <v>40644.74</v>
      </c>
      <c r="C23" s="15">
        <v>24963.83</v>
      </c>
      <c r="D23" s="15">
        <v>32207.95</v>
      </c>
      <c r="E23" s="16">
        <f t="shared" si="1"/>
        <v>0.79242603101901998</v>
      </c>
      <c r="F23" s="16">
        <f t="shared" si="2"/>
        <v>1.2901846391359018</v>
      </c>
    </row>
    <row r="24" spans="1:6" s="12" customFormat="1" ht="24.95" customHeight="1" x14ac:dyDescent="0.25">
      <c r="A24" s="14" t="s">
        <v>22</v>
      </c>
      <c r="B24" s="15">
        <v>32208.1</v>
      </c>
      <c r="C24" s="15">
        <v>22900.46</v>
      </c>
      <c r="D24" s="15">
        <v>33807.32</v>
      </c>
      <c r="E24" s="16">
        <f t="shared" si="1"/>
        <v>1.0496527271090192</v>
      </c>
      <c r="F24" s="16">
        <f t="shared" si="2"/>
        <v>1.4762725290234344</v>
      </c>
    </row>
    <row r="25" spans="1:6" ht="30" customHeight="1" x14ac:dyDescent="0.25">
      <c r="A25" s="18" t="s">
        <v>23</v>
      </c>
      <c r="B25" s="19">
        <f>B20-B21+B23-B24</f>
        <v>8436.64</v>
      </c>
      <c r="C25" s="19">
        <f>C20-C21+C23-C24</f>
        <v>2063.3700000000026</v>
      </c>
      <c r="D25" s="19">
        <f>D20-D21+D23-D24</f>
        <v>-1599.369999999999</v>
      </c>
      <c r="E25" s="20">
        <f t="shared" si="1"/>
        <v>-0.18957428549754393</v>
      </c>
      <c r="F25" s="20">
        <f t="shared" si="2"/>
        <v>-0.77512515932673098</v>
      </c>
    </row>
    <row r="26" spans="1:6" ht="30" customHeight="1" x14ac:dyDescent="0.25">
      <c r="A26" s="18" t="s">
        <v>24</v>
      </c>
      <c r="B26" s="19">
        <f>B14+B25</f>
        <v>0</v>
      </c>
      <c r="C26" s="19">
        <f>C14+C25</f>
        <v>0</v>
      </c>
      <c r="D26" s="19">
        <f>D14+D25</f>
        <v>3.8198777474462986E-11</v>
      </c>
      <c r="E26" s="20" t="str">
        <f t="shared" si="1"/>
        <v>-</v>
      </c>
      <c r="F26" s="20" t="str">
        <f t="shared" si="2"/>
        <v>-</v>
      </c>
    </row>
    <row r="27" spans="1:6" x14ac:dyDescent="0.25">
      <c r="A27" s="12"/>
      <c r="B27" s="12"/>
      <c r="C27" s="12"/>
      <c r="D27" s="12"/>
      <c r="E27" s="12"/>
      <c r="F27" s="12"/>
    </row>
    <row r="28" spans="1:6" x14ac:dyDescent="0.25">
      <c r="A28" s="12"/>
      <c r="B28" s="12"/>
      <c r="C28" s="12"/>
      <c r="D28" s="12"/>
      <c r="E28" s="12"/>
      <c r="F28" s="12"/>
    </row>
    <row r="29" spans="1:6" x14ac:dyDescent="0.25">
      <c r="C29" s="25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58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0"/>
  <sheetViews>
    <sheetView zoomScaleNormal="100" workbookViewId="0">
      <pane ySplit="6" topLeftCell="A7" activePane="bottomLeft" state="frozen"/>
      <selection pane="bottomLeft" activeCell="A2" sqref="A2:F2"/>
    </sheetView>
  </sheetViews>
  <sheetFormatPr defaultColWidth="9.140625" defaultRowHeight="15" x14ac:dyDescent="0.25"/>
  <cols>
    <col min="1" max="1" width="73.7109375" style="2" customWidth="1"/>
    <col min="2" max="2" width="29.7109375" style="2" customWidth="1"/>
    <col min="3" max="4" width="19.7109375" style="2" customWidth="1"/>
    <col min="5" max="5" width="15.7109375" style="2" customWidth="1"/>
    <col min="6" max="6" width="12.7109375" style="2" customWidth="1"/>
  </cols>
  <sheetData>
    <row r="1" spans="1:6" s="6" customFormat="1" ht="30" customHeight="1" x14ac:dyDescent="0.25">
      <c r="A1" s="57" t="s">
        <v>0</v>
      </c>
      <c r="B1" s="57"/>
      <c r="C1" s="57"/>
      <c r="D1" s="57"/>
      <c r="E1" s="57"/>
      <c r="F1" s="57"/>
    </row>
    <row r="2" spans="1:6" s="6" customFormat="1" ht="30" customHeight="1" x14ac:dyDescent="0.25">
      <c r="A2" s="57" t="s">
        <v>25</v>
      </c>
      <c r="B2" s="57"/>
      <c r="C2" s="57"/>
      <c r="D2" s="57"/>
      <c r="E2" s="57"/>
      <c r="F2" s="57"/>
    </row>
    <row r="3" spans="1:6" s="7" customFormat="1" ht="24.95" customHeight="1" x14ac:dyDescent="0.3">
      <c r="A3" s="57" t="s">
        <v>26</v>
      </c>
      <c r="B3" s="57"/>
      <c r="C3" s="57"/>
      <c r="D3" s="57"/>
      <c r="E3" s="57"/>
      <c r="F3" s="57"/>
    </row>
    <row r="4" spans="1:6" s="8" customFormat="1" ht="24.95" customHeight="1" x14ac:dyDescent="0.25">
      <c r="A4" s="9" t="s">
        <v>27</v>
      </c>
      <c r="B4" s="10"/>
      <c r="C4" s="10"/>
      <c r="D4" s="10"/>
      <c r="E4" s="10"/>
      <c r="F4" s="10"/>
    </row>
    <row r="5" spans="1:6" ht="57.6" customHeight="1" x14ac:dyDescent="0.25">
      <c r="A5" s="11" t="s">
        <v>28</v>
      </c>
      <c r="B5" s="11" t="s">
        <v>29</v>
      </c>
      <c r="C5" s="11" t="s">
        <v>5</v>
      </c>
      <c r="D5" s="11" t="s">
        <v>30</v>
      </c>
      <c r="E5" s="11" t="s">
        <v>31</v>
      </c>
      <c r="F5" s="11" t="s">
        <v>32</v>
      </c>
    </row>
    <row r="6" spans="1:6" s="12" customFormat="1" ht="15.95" customHeight="1" x14ac:dyDescent="0.25">
      <c r="A6" s="13" t="s">
        <v>9</v>
      </c>
      <c r="B6" s="13">
        <f>COLUMN()</f>
        <v>2</v>
      </c>
      <c r="C6" s="13">
        <v>3</v>
      </c>
      <c r="D6" s="13">
        <f>COLUMN()</f>
        <v>4</v>
      </c>
      <c r="E6" s="13" t="str">
        <f>_xlfn.CONCAT(TEXT(COLUMN(),"@")," (",TEXT(D6,"@")," / ",TEXT(B6,"@"),")")</f>
        <v>5 (4 / 2)</v>
      </c>
      <c r="F6" s="13" t="str">
        <f>_xlfn.CONCAT(TEXT(COLUMN(),"@")," (",TEXT(D6,"@")," / ",TEXT(C6,"@"),")")</f>
        <v>6 (4 / 3)</v>
      </c>
    </row>
    <row r="7" spans="1:6" x14ac:dyDescent="0.25">
      <c r="A7" s="26" t="s">
        <v>10</v>
      </c>
      <c r="B7" s="27">
        <f>SUBTOTAL(9,B10:B28)</f>
        <v>506869.28</v>
      </c>
      <c r="C7" s="27">
        <v>631912.69999999995</v>
      </c>
      <c r="D7" s="27">
        <f>SUBTOTAL(9,D10:D28)</f>
        <v>628702.88</v>
      </c>
      <c r="E7" s="28">
        <f t="shared" ref="E7:E29" si="0">IF(B7&lt;&gt;0,D7/B7,"-")</f>
        <v>1.2403649319603665</v>
      </c>
      <c r="F7" s="28">
        <f t="shared" ref="F7:F29" si="1">IF(C7&lt;&gt;0,D7/C7,"-")</f>
        <v>0.9949204692357031</v>
      </c>
    </row>
    <row r="8" spans="1:6" x14ac:dyDescent="0.25">
      <c r="A8" s="29" t="s">
        <v>33</v>
      </c>
      <c r="B8" s="30">
        <f>SUBTOTAL(9,B10:B10)</f>
        <v>0</v>
      </c>
      <c r="C8" s="30">
        <v>0</v>
      </c>
      <c r="D8" s="30">
        <f>SUBTOTAL(9,D10:D10)</f>
        <v>0</v>
      </c>
      <c r="E8" s="31" t="str">
        <f t="shared" si="0"/>
        <v>-</v>
      </c>
      <c r="F8" s="31" t="str">
        <f t="shared" si="1"/>
        <v>-</v>
      </c>
    </row>
    <row r="9" spans="1:6" x14ac:dyDescent="0.25">
      <c r="A9" s="32" t="s">
        <v>34</v>
      </c>
      <c r="B9" s="33">
        <f>SUBTOTAL(9,B10:B10)</f>
        <v>0</v>
      </c>
      <c r="C9" s="33"/>
      <c r="D9" s="33">
        <f>SUBTOTAL(9,D10:D10)</f>
        <v>0</v>
      </c>
      <c r="E9" s="34" t="str">
        <f t="shared" si="0"/>
        <v>-</v>
      </c>
      <c r="F9" s="34" t="str">
        <f t="shared" si="1"/>
        <v>-</v>
      </c>
    </row>
    <row r="10" spans="1:6" x14ac:dyDescent="0.25">
      <c r="A10" s="35" t="s">
        <v>35</v>
      </c>
      <c r="B10" s="36">
        <v>0</v>
      </c>
      <c r="C10" s="36"/>
      <c r="D10" s="36">
        <v>0</v>
      </c>
      <c r="E10" s="37" t="str">
        <f t="shared" si="0"/>
        <v>-</v>
      </c>
      <c r="F10" s="37" t="str">
        <f t="shared" si="1"/>
        <v>-</v>
      </c>
    </row>
    <row r="11" spans="1:6" x14ac:dyDescent="0.25">
      <c r="A11" s="29" t="s">
        <v>176</v>
      </c>
      <c r="B11" s="30">
        <f>SUBTOTAL(9,B13:B13)</f>
        <v>467.68</v>
      </c>
      <c r="C11" s="30">
        <v>0</v>
      </c>
      <c r="D11" s="30">
        <f>SUBTOTAL(9,D13:D13)</f>
        <v>0</v>
      </c>
      <c r="E11" s="31"/>
      <c r="F11" s="31"/>
    </row>
    <row r="12" spans="1:6" x14ac:dyDescent="0.25">
      <c r="A12" s="32" t="s">
        <v>177</v>
      </c>
      <c r="B12" s="33">
        <f>SUBTOTAL(9,B13:B13)</f>
        <v>467.68</v>
      </c>
      <c r="C12" s="33"/>
      <c r="D12" s="33">
        <f>SUBTOTAL(9,D13:D13)</f>
        <v>0</v>
      </c>
      <c r="E12" s="34"/>
      <c r="F12" s="34"/>
    </row>
    <row r="13" spans="1:6" x14ac:dyDescent="0.25">
      <c r="A13" s="35" t="s">
        <v>178</v>
      </c>
      <c r="B13" s="36">
        <v>467.68</v>
      </c>
      <c r="C13" s="36"/>
      <c r="D13" s="36"/>
      <c r="E13" s="37"/>
      <c r="F13" s="37"/>
    </row>
    <row r="14" spans="1:6" x14ac:dyDescent="0.25">
      <c r="A14" s="29" t="s">
        <v>36</v>
      </c>
      <c r="B14" s="30">
        <f>SUBTOTAL(9,B16:B16)</f>
        <v>0.05</v>
      </c>
      <c r="C14" s="30">
        <v>0</v>
      </c>
      <c r="D14" s="30">
        <f>SUBTOTAL(9,D16:D16)</f>
        <v>0.05</v>
      </c>
      <c r="E14" s="31">
        <f t="shared" si="0"/>
        <v>1</v>
      </c>
      <c r="F14" s="31" t="str">
        <f t="shared" si="1"/>
        <v>-</v>
      </c>
    </row>
    <row r="15" spans="1:6" x14ac:dyDescent="0.25">
      <c r="A15" s="32" t="s">
        <v>37</v>
      </c>
      <c r="B15" s="33">
        <f>SUBTOTAL(9,B16:B16)</f>
        <v>0.05</v>
      </c>
      <c r="C15" s="33"/>
      <c r="D15" s="33">
        <f>SUBTOTAL(9,D16:D16)</f>
        <v>0.05</v>
      </c>
      <c r="E15" s="34">
        <f t="shared" si="0"/>
        <v>1</v>
      </c>
      <c r="F15" s="34" t="str">
        <f t="shared" si="1"/>
        <v>-</v>
      </c>
    </row>
    <row r="16" spans="1:6" x14ac:dyDescent="0.25">
      <c r="A16" s="35" t="s">
        <v>38</v>
      </c>
      <c r="B16" s="36">
        <v>0.05</v>
      </c>
      <c r="C16" s="36"/>
      <c r="D16" s="36">
        <v>0.05</v>
      </c>
      <c r="E16" s="37">
        <f t="shared" si="0"/>
        <v>1</v>
      </c>
      <c r="F16" s="37" t="str">
        <f t="shared" si="1"/>
        <v>-</v>
      </c>
    </row>
    <row r="17" spans="1:6" x14ac:dyDescent="0.25">
      <c r="A17" s="29" t="s">
        <v>39</v>
      </c>
      <c r="B17" s="30">
        <f>SUBTOTAL(9,B19:B19)</f>
        <v>5928</v>
      </c>
      <c r="C17" s="30">
        <v>4000</v>
      </c>
      <c r="D17" s="30">
        <f>SUBTOTAL(9,D19:D19)</f>
        <v>6421</v>
      </c>
      <c r="E17" s="31">
        <f t="shared" si="0"/>
        <v>1.0831646423751686</v>
      </c>
      <c r="F17" s="31">
        <f t="shared" si="1"/>
        <v>1.6052500000000001</v>
      </c>
    </row>
    <row r="18" spans="1:6" x14ac:dyDescent="0.25">
      <c r="A18" s="32" t="s">
        <v>40</v>
      </c>
      <c r="B18" s="33">
        <f>SUBTOTAL(9,B19:B19)</f>
        <v>5928</v>
      </c>
      <c r="C18" s="33"/>
      <c r="D18" s="33">
        <f>SUBTOTAL(9,D19:D19)</f>
        <v>6421</v>
      </c>
      <c r="E18" s="34">
        <f t="shared" si="0"/>
        <v>1.0831646423751686</v>
      </c>
      <c r="F18" s="34" t="str">
        <f t="shared" si="1"/>
        <v>-</v>
      </c>
    </row>
    <row r="19" spans="1:6" x14ac:dyDescent="0.25">
      <c r="A19" s="35" t="s">
        <v>41</v>
      </c>
      <c r="B19" s="36">
        <v>5928</v>
      </c>
      <c r="C19" s="36"/>
      <c r="D19" s="36">
        <v>6421</v>
      </c>
      <c r="E19" s="37">
        <f t="shared" si="0"/>
        <v>1.0831646423751686</v>
      </c>
      <c r="F19" s="37" t="str">
        <f t="shared" si="1"/>
        <v>-</v>
      </c>
    </row>
    <row r="20" spans="1:6" x14ac:dyDescent="0.25">
      <c r="A20" s="29" t="s">
        <v>42</v>
      </c>
      <c r="B20" s="30">
        <f>SUBTOTAL(9,B22:B22)</f>
        <v>10500.6</v>
      </c>
      <c r="C20" s="30">
        <v>4000</v>
      </c>
      <c r="D20" s="30">
        <f>SUBTOTAL(9,D22:D22)</f>
        <v>4845</v>
      </c>
      <c r="E20" s="31">
        <f t="shared" si="0"/>
        <v>0.46140220558825207</v>
      </c>
      <c r="F20" s="31">
        <f t="shared" si="1"/>
        <v>1.2112499999999999</v>
      </c>
    </row>
    <row r="21" spans="1:6" x14ac:dyDescent="0.25">
      <c r="A21" s="32" t="s">
        <v>43</v>
      </c>
      <c r="B21" s="33">
        <f>SUBTOTAL(9,B22:B22)</f>
        <v>10500.6</v>
      </c>
      <c r="C21" s="33"/>
      <c r="D21" s="33">
        <f>SUBTOTAL(9,D22:D22)</f>
        <v>4845</v>
      </c>
      <c r="E21" s="34">
        <f t="shared" si="0"/>
        <v>0.46140220558825207</v>
      </c>
      <c r="F21" s="34" t="str">
        <f t="shared" si="1"/>
        <v>-</v>
      </c>
    </row>
    <row r="22" spans="1:6" x14ac:dyDescent="0.25">
      <c r="A22" s="35" t="s">
        <v>44</v>
      </c>
      <c r="B22" s="36">
        <v>10500.6</v>
      </c>
      <c r="C22" s="36"/>
      <c r="D22" s="36">
        <v>4845</v>
      </c>
      <c r="E22" s="37">
        <f t="shared" si="0"/>
        <v>0.46140220558825207</v>
      </c>
      <c r="F22" s="37" t="str">
        <f t="shared" si="1"/>
        <v>-</v>
      </c>
    </row>
    <row r="23" spans="1:6" x14ac:dyDescent="0.25">
      <c r="A23" s="32" t="s">
        <v>179</v>
      </c>
      <c r="B23" s="33">
        <f>SUBTOTAL(9,B24:B24)</f>
        <v>900</v>
      </c>
      <c r="C23" s="33"/>
      <c r="D23" s="33"/>
      <c r="E23" s="34"/>
      <c r="F23" s="34"/>
    </row>
    <row r="24" spans="1:6" x14ac:dyDescent="0.25">
      <c r="A24" s="35" t="s">
        <v>180</v>
      </c>
      <c r="B24" s="36">
        <v>900</v>
      </c>
      <c r="C24" s="36"/>
      <c r="D24" s="36"/>
      <c r="E24" s="37"/>
      <c r="F24" s="37"/>
    </row>
    <row r="25" spans="1:6" x14ac:dyDescent="0.25">
      <c r="A25" s="29" t="s">
        <v>45</v>
      </c>
      <c r="B25" s="30">
        <f>SUBTOTAL(9,B27:B28)</f>
        <v>489072.95</v>
      </c>
      <c r="C25" s="30">
        <v>623912.69999999995</v>
      </c>
      <c r="D25" s="30">
        <f>SUBTOTAL(9,D27:D28)</f>
        <v>617436.82999999996</v>
      </c>
      <c r="E25" s="31">
        <f t="shared" si="0"/>
        <v>1.2624636672300114</v>
      </c>
      <c r="F25" s="31">
        <f t="shared" si="1"/>
        <v>0.98962055108030333</v>
      </c>
    </row>
    <row r="26" spans="1:6" x14ac:dyDescent="0.25">
      <c r="A26" s="32" t="s">
        <v>46</v>
      </c>
      <c r="B26" s="33">
        <f>SUBTOTAL(9,B27:B28)</f>
        <v>489072.95</v>
      </c>
      <c r="C26" s="33"/>
      <c r="D26" s="33">
        <f>SUBTOTAL(9,D27:D28)</f>
        <v>617436.82999999996</v>
      </c>
      <c r="E26" s="34">
        <f t="shared" si="0"/>
        <v>1.2624636672300114</v>
      </c>
      <c r="F26" s="34" t="str">
        <f t="shared" si="1"/>
        <v>-</v>
      </c>
    </row>
    <row r="27" spans="1:6" x14ac:dyDescent="0.25">
      <c r="A27" s="35" t="s">
        <v>47</v>
      </c>
      <c r="B27" s="36">
        <v>481422.57</v>
      </c>
      <c r="C27" s="36"/>
      <c r="D27" s="36">
        <v>606672.84</v>
      </c>
      <c r="E27" s="37">
        <f t="shared" si="0"/>
        <v>1.260167008788142</v>
      </c>
      <c r="F27" s="37" t="str">
        <f t="shared" si="1"/>
        <v>-</v>
      </c>
    </row>
    <row r="28" spans="1:6" x14ac:dyDescent="0.25">
      <c r="A28" s="35" t="s">
        <v>48</v>
      </c>
      <c r="B28" s="36">
        <v>7650.38</v>
      </c>
      <c r="C28" s="36"/>
      <c r="D28" s="36">
        <v>10763.99</v>
      </c>
      <c r="E28" s="37">
        <f t="shared" si="0"/>
        <v>1.4069876267584094</v>
      </c>
      <c r="F28" s="37" t="str">
        <f t="shared" si="1"/>
        <v>-</v>
      </c>
    </row>
    <row r="29" spans="1:6" ht="20.100000000000001" customHeight="1" x14ac:dyDescent="0.25">
      <c r="A29" s="38" t="s">
        <v>49</v>
      </c>
      <c r="B29" s="39">
        <f>IFERROR(SUBTOTAL(9,B10:B28),0)</f>
        <v>506869.28</v>
      </c>
      <c r="C29" s="39">
        <v>631912.69999999995</v>
      </c>
      <c r="D29" s="39">
        <f>IFERROR(SUBTOTAL(9,D10:D28),0)</f>
        <v>628702.88</v>
      </c>
      <c r="E29" s="40">
        <f t="shared" si="0"/>
        <v>1.2403649319603665</v>
      </c>
      <c r="F29" s="40">
        <f t="shared" si="1"/>
        <v>0.9949204692357031</v>
      </c>
    </row>
    <row r="30" spans="1:6" x14ac:dyDescent="0.25">
      <c r="A30" s="12"/>
      <c r="B30" s="12"/>
      <c r="C30" s="12"/>
      <c r="D30" s="12"/>
      <c r="E30" s="12"/>
      <c r="F30" s="12"/>
    </row>
    <row r="31" spans="1:6" x14ac:dyDescent="0.25">
      <c r="A31" s="12"/>
      <c r="B31" s="12"/>
      <c r="C31" s="12"/>
      <c r="D31" s="12"/>
      <c r="E31" s="12"/>
      <c r="F31" s="12"/>
    </row>
    <row r="32" spans="1:6" s="8" customFormat="1" ht="24.95" customHeight="1" x14ac:dyDescent="0.25">
      <c r="A32" s="9" t="s">
        <v>50</v>
      </c>
      <c r="B32" s="10"/>
      <c r="C32" s="10"/>
      <c r="D32" s="10"/>
      <c r="E32" s="10"/>
      <c r="F32" s="10"/>
    </row>
    <row r="33" spans="1:6" ht="57.6" customHeight="1" x14ac:dyDescent="0.25">
      <c r="A33" s="41" t="s">
        <v>28</v>
      </c>
      <c r="B33" s="11" t="s">
        <v>29</v>
      </c>
      <c r="C33" s="11" t="s">
        <v>5</v>
      </c>
      <c r="D33" s="11" t="s">
        <v>30</v>
      </c>
      <c r="E33" s="11" t="s">
        <v>31</v>
      </c>
      <c r="F33" s="11" t="s">
        <v>32</v>
      </c>
    </row>
    <row r="34" spans="1:6" s="12" customFormat="1" ht="15.95" customHeight="1" x14ac:dyDescent="0.25">
      <c r="A34" s="13" t="s">
        <v>9</v>
      </c>
      <c r="B34" s="13">
        <f>COLUMN()</f>
        <v>2</v>
      </c>
      <c r="C34" s="13">
        <v>3</v>
      </c>
      <c r="D34" s="13">
        <f>COLUMN()</f>
        <v>4</v>
      </c>
      <c r="E34" s="13" t="str">
        <f>_xlfn.CONCAT(TEXT(COLUMN(),"@")," (",TEXT(D34,"@")," / ",TEXT(B34,"@"),")")</f>
        <v>5 (4 / 2)</v>
      </c>
      <c r="F34" s="13" t="str">
        <f>_xlfn.CONCAT(TEXT(COLUMN(),"@")," (",TEXT(D34,"@")," / ",TEXT(C34,"@"),")")</f>
        <v>6 (4 / 3)</v>
      </c>
    </row>
    <row r="35" spans="1:6" x14ac:dyDescent="0.25">
      <c r="A35" s="26" t="s">
        <v>13</v>
      </c>
      <c r="B35" s="27">
        <f>SUBTOTAL(9,B38:B74)</f>
        <v>506968.8899999999</v>
      </c>
      <c r="C35" s="27">
        <v>622728.94999999995</v>
      </c>
      <c r="D35" s="27">
        <f>SUBTOTAL(9,D38:D74)</f>
        <v>615009.5900000002</v>
      </c>
      <c r="E35" s="28">
        <f t="shared" ref="E35:E66" si="2">IF(B35&lt;&gt;0,D35/B35,"-")</f>
        <v>1.2131111043125355</v>
      </c>
      <c r="F35" s="28">
        <f t="shared" ref="F35:F66" si="3">IF(C35&lt;&gt;0,D35/C35,"-")</f>
        <v>0.98760398083307388</v>
      </c>
    </row>
    <row r="36" spans="1:6" x14ac:dyDescent="0.25">
      <c r="A36" s="29" t="s">
        <v>51</v>
      </c>
      <c r="B36" s="30">
        <f>SUBTOTAL(9,B38:B42)</f>
        <v>397033.24999999994</v>
      </c>
      <c r="C36" s="30">
        <v>469324.18</v>
      </c>
      <c r="D36" s="30">
        <f>SUBTOTAL(9,D38:D42)</f>
        <v>466776.39</v>
      </c>
      <c r="E36" s="31">
        <f t="shared" si="2"/>
        <v>1.1756607034801243</v>
      </c>
      <c r="F36" s="31">
        <f t="shared" si="3"/>
        <v>0.99457136429663606</v>
      </c>
    </row>
    <row r="37" spans="1:6" x14ac:dyDescent="0.25">
      <c r="A37" s="32" t="s">
        <v>52</v>
      </c>
      <c r="B37" s="33">
        <f>SUBTOTAL(9,B38:B38)</f>
        <v>335079.24999999994</v>
      </c>
      <c r="C37" s="33"/>
      <c r="D37" s="33">
        <f>SUBTOTAL(9,D38:D38)</f>
        <v>398010.64</v>
      </c>
      <c r="E37" s="34">
        <f t="shared" si="2"/>
        <v>1.1878104657331068</v>
      </c>
      <c r="F37" s="34" t="str">
        <f t="shared" si="3"/>
        <v>-</v>
      </c>
    </row>
    <row r="38" spans="1:6" x14ac:dyDescent="0.25">
      <c r="A38" s="35" t="s">
        <v>53</v>
      </c>
      <c r="B38" s="36">
        <f>315432.29+140.62+1704.94+2390.6+15410.8</f>
        <v>335079.24999999994</v>
      </c>
      <c r="C38" s="36"/>
      <c r="D38" s="36">
        <v>398010.64</v>
      </c>
      <c r="E38" s="37">
        <f t="shared" si="2"/>
        <v>1.1878104657331068</v>
      </c>
      <c r="F38" s="37" t="str">
        <f t="shared" si="3"/>
        <v>-</v>
      </c>
    </row>
    <row r="39" spans="1:6" x14ac:dyDescent="0.25">
      <c r="A39" s="32" t="s">
        <v>54</v>
      </c>
      <c r="B39" s="33">
        <f>SUBTOTAL(9,B40:B40)</f>
        <v>12792.890000000001</v>
      </c>
      <c r="C39" s="33"/>
      <c r="D39" s="33">
        <f>SUBTOTAL(9,D40:D40)</f>
        <v>10561.54</v>
      </c>
      <c r="E39" s="34">
        <f t="shared" si="2"/>
        <v>0.82557889577726373</v>
      </c>
      <c r="F39" s="34" t="str">
        <f t="shared" si="3"/>
        <v>-</v>
      </c>
    </row>
    <row r="40" spans="1:6" x14ac:dyDescent="0.25">
      <c r="A40" s="35" t="s">
        <v>55</v>
      </c>
      <c r="B40" s="36">
        <f>10781.86+2011.03</f>
        <v>12792.890000000001</v>
      </c>
      <c r="C40" s="36"/>
      <c r="D40" s="36">
        <v>10561.54</v>
      </c>
      <c r="E40" s="37">
        <f t="shared" si="2"/>
        <v>0.82557889577726373</v>
      </c>
      <c r="F40" s="37" t="str">
        <f t="shared" si="3"/>
        <v>-</v>
      </c>
    </row>
    <row r="41" spans="1:6" x14ac:dyDescent="0.25">
      <c r="A41" s="32" t="s">
        <v>56</v>
      </c>
      <c r="B41" s="33">
        <f>SUBTOTAL(9,B42:B42)</f>
        <v>49161.11</v>
      </c>
      <c r="C41" s="33"/>
      <c r="D41" s="33">
        <f>SUBTOTAL(9,D42:D42)</f>
        <v>58204.21</v>
      </c>
      <c r="E41" s="34">
        <f t="shared" si="2"/>
        <v>1.1839482468967848</v>
      </c>
      <c r="F41" s="34" t="str">
        <f t="shared" si="3"/>
        <v>-</v>
      </c>
    </row>
    <row r="42" spans="1:6" x14ac:dyDescent="0.25">
      <c r="A42" s="35" t="s">
        <v>57</v>
      </c>
      <c r="B42" s="36">
        <f>49094.86+66.25</f>
        <v>49161.11</v>
      </c>
      <c r="C42" s="36"/>
      <c r="D42" s="36">
        <v>58204.21</v>
      </c>
      <c r="E42" s="37">
        <f t="shared" si="2"/>
        <v>1.1839482468967848</v>
      </c>
      <c r="F42" s="37" t="str">
        <f t="shared" si="3"/>
        <v>-</v>
      </c>
    </row>
    <row r="43" spans="1:6" x14ac:dyDescent="0.25">
      <c r="A43" s="29" t="s">
        <v>58</v>
      </c>
      <c r="B43" s="30">
        <f>SUBTOTAL(9,B45:B71)</f>
        <v>109301.23</v>
      </c>
      <c r="C43" s="30">
        <v>152504.77000000002</v>
      </c>
      <c r="D43" s="30">
        <f>SUBTOTAL(9,D45:D71)</f>
        <v>147445.56</v>
      </c>
      <c r="E43" s="31">
        <f t="shared" si="2"/>
        <v>1.348983538428616</v>
      </c>
      <c r="F43" s="31">
        <f t="shared" si="3"/>
        <v>0.96682589010166686</v>
      </c>
    </row>
    <row r="44" spans="1:6" x14ac:dyDescent="0.25">
      <c r="A44" s="32" t="s">
        <v>59</v>
      </c>
      <c r="B44" s="33">
        <f>SUBTOTAL(9,B45:B48)</f>
        <v>10167.130000000001</v>
      </c>
      <c r="C44" s="33"/>
      <c r="D44" s="33">
        <f>SUBTOTAL(9,D45:D48)</f>
        <v>9911.5299999999988</v>
      </c>
      <c r="E44" s="34">
        <f t="shared" si="2"/>
        <v>0.97486016211064463</v>
      </c>
      <c r="F44" s="34" t="str">
        <f t="shared" si="3"/>
        <v>-</v>
      </c>
    </row>
    <row r="45" spans="1:6" x14ac:dyDescent="0.25">
      <c r="A45" s="35" t="s">
        <v>60</v>
      </c>
      <c r="B45" s="36">
        <f>3548.81+201.3+119.4</f>
        <v>3869.51</v>
      </c>
      <c r="C45" s="36"/>
      <c r="D45" s="36">
        <v>1872.9</v>
      </c>
      <c r="E45" s="37">
        <f t="shared" si="2"/>
        <v>0.48401477189618325</v>
      </c>
      <c r="F45" s="37" t="str">
        <f t="shared" si="3"/>
        <v>-</v>
      </c>
    </row>
    <row r="46" spans="1:6" x14ac:dyDescent="0.25">
      <c r="A46" s="35" t="s">
        <v>61</v>
      </c>
      <c r="B46" s="36">
        <f>5362.58+9</f>
        <v>5371.58</v>
      </c>
      <c r="C46" s="36"/>
      <c r="D46" s="36">
        <v>5680.73</v>
      </c>
      <c r="E46" s="37">
        <f t="shared" si="2"/>
        <v>1.0575528987746621</v>
      </c>
      <c r="F46" s="37" t="str">
        <f t="shared" si="3"/>
        <v>-</v>
      </c>
    </row>
    <row r="47" spans="1:6" x14ac:dyDescent="0.25">
      <c r="A47" s="35" t="s">
        <v>62</v>
      </c>
      <c r="B47" s="36">
        <v>926.04</v>
      </c>
      <c r="C47" s="36"/>
      <c r="D47" s="36">
        <v>2357.9</v>
      </c>
      <c r="E47" s="37">
        <f t="shared" si="2"/>
        <v>2.5462183059047128</v>
      </c>
      <c r="F47" s="37" t="str">
        <f t="shared" si="3"/>
        <v>-</v>
      </c>
    </row>
    <row r="48" spans="1:6" x14ac:dyDescent="0.25">
      <c r="A48" s="35" t="s">
        <v>63</v>
      </c>
      <c r="B48" s="36">
        <v>0</v>
      </c>
      <c r="C48" s="36"/>
      <c r="D48" s="36">
        <v>0</v>
      </c>
      <c r="E48" s="37" t="str">
        <f t="shared" si="2"/>
        <v>-</v>
      </c>
      <c r="F48" s="37" t="str">
        <f t="shared" si="3"/>
        <v>-</v>
      </c>
    </row>
    <row r="49" spans="1:6" x14ac:dyDescent="0.25">
      <c r="A49" s="32" t="s">
        <v>64</v>
      </c>
      <c r="B49" s="33">
        <f>SUBTOTAL(9,B50:B53)</f>
        <v>23423.63</v>
      </c>
      <c r="C49" s="33"/>
      <c r="D49" s="33">
        <f>SUBTOTAL(9,D50:D53)</f>
        <v>19510.28</v>
      </c>
      <c r="E49" s="34">
        <f t="shared" si="2"/>
        <v>0.83293153110768903</v>
      </c>
      <c r="F49" s="34" t="str">
        <f t="shared" si="3"/>
        <v>-</v>
      </c>
    </row>
    <row r="50" spans="1:6" x14ac:dyDescent="0.25">
      <c r="A50" s="35" t="s">
        <v>65</v>
      </c>
      <c r="B50" s="36">
        <f>7983.82+303.88+62.95+380.89</f>
        <v>8731.5399999999991</v>
      </c>
      <c r="C50" s="36"/>
      <c r="D50" s="36">
        <v>6494.08</v>
      </c>
      <c r="E50" s="37">
        <f t="shared" si="2"/>
        <v>0.74374967073391418</v>
      </c>
      <c r="F50" s="37" t="str">
        <f t="shared" si="3"/>
        <v>-</v>
      </c>
    </row>
    <row r="51" spans="1:6" x14ac:dyDescent="0.25">
      <c r="A51" s="35" t="s">
        <v>66</v>
      </c>
      <c r="B51" s="36">
        <v>14100.87</v>
      </c>
      <c r="C51" s="36"/>
      <c r="D51" s="36">
        <v>13016.2</v>
      </c>
      <c r="E51" s="37">
        <f t="shared" si="2"/>
        <v>0.92307779590904671</v>
      </c>
      <c r="F51" s="37" t="str">
        <f t="shared" si="3"/>
        <v>-</v>
      </c>
    </row>
    <row r="52" spans="1:6" x14ac:dyDescent="0.25">
      <c r="A52" s="35" t="s">
        <v>67</v>
      </c>
      <c r="B52" s="36">
        <v>591.22</v>
      </c>
      <c r="C52" s="36"/>
      <c r="D52" s="36">
        <v>0</v>
      </c>
      <c r="E52" s="37">
        <f t="shared" si="2"/>
        <v>0</v>
      </c>
      <c r="F52" s="37" t="str">
        <f t="shared" si="3"/>
        <v>-</v>
      </c>
    </row>
    <row r="53" spans="1:6" x14ac:dyDescent="0.25">
      <c r="A53" s="35" t="s">
        <v>68</v>
      </c>
      <c r="B53" s="36">
        <v>0</v>
      </c>
      <c r="C53" s="36"/>
      <c r="D53" s="36">
        <v>0</v>
      </c>
      <c r="E53" s="37" t="str">
        <f t="shared" si="2"/>
        <v>-</v>
      </c>
      <c r="F53" s="37" t="str">
        <f t="shared" si="3"/>
        <v>-</v>
      </c>
    </row>
    <row r="54" spans="1:6" x14ac:dyDescent="0.25">
      <c r="A54" s="32" t="s">
        <v>69</v>
      </c>
      <c r="B54" s="33">
        <f>SUBTOTAL(9,B55:B63)</f>
        <v>74443.55</v>
      </c>
      <c r="C54" s="33"/>
      <c r="D54" s="33">
        <f>SUBTOTAL(9,D55:D63)</f>
        <v>115243.56999999999</v>
      </c>
      <c r="E54" s="34">
        <f t="shared" si="2"/>
        <v>1.5480665551280128</v>
      </c>
      <c r="F54" s="34" t="str">
        <f t="shared" si="3"/>
        <v>-</v>
      </c>
    </row>
    <row r="55" spans="1:6" x14ac:dyDescent="0.25">
      <c r="A55" s="35" t="s">
        <v>70</v>
      </c>
      <c r="B55" s="36">
        <f>2539.28+41</f>
        <v>2580.2800000000002</v>
      </c>
      <c r="C55" s="36"/>
      <c r="D55" s="36">
        <v>2876.24</v>
      </c>
      <c r="E55" s="37">
        <f t="shared" si="2"/>
        <v>1.1147007301533165</v>
      </c>
      <c r="F55" s="37" t="str">
        <f t="shared" si="3"/>
        <v>-</v>
      </c>
    </row>
    <row r="56" spans="1:6" x14ac:dyDescent="0.25">
      <c r="A56" s="35" t="s">
        <v>71</v>
      </c>
      <c r="B56" s="36">
        <f>10419.01+267.25</f>
        <v>10686.26</v>
      </c>
      <c r="C56" s="36"/>
      <c r="D56" s="36">
        <v>16077.34</v>
      </c>
      <c r="E56" s="37">
        <f t="shared" si="2"/>
        <v>1.5044870703127193</v>
      </c>
      <c r="F56" s="37" t="str">
        <f t="shared" si="3"/>
        <v>-</v>
      </c>
    </row>
    <row r="57" spans="1:6" x14ac:dyDescent="0.25">
      <c r="A57" s="35" t="s">
        <v>72</v>
      </c>
      <c r="B57" s="36">
        <v>790</v>
      </c>
      <c r="C57" s="36"/>
      <c r="D57" s="36">
        <v>0</v>
      </c>
      <c r="E57" s="37">
        <f t="shared" si="2"/>
        <v>0</v>
      </c>
      <c r="F57" s="37" t="str">
        <f t="shared" si="3"/>
        <v>-</v>
      </c>
    </row>
    <row r="58" spans="1:6" x14ac:dyDescent="0.25">
      <c r="A58" s="35" t="s">
        <v>73</v>
      </c>
      <c r="B58" s="36">
        <v>806.44</v>
      </c>
      <c r="C58" s="36"/>
      <c r="D58" s="36">
        <v>574.6</v>
      </c>
      <c r="E58" s="37">
        <f t="shared" si="2"/>
        <v>0.71251426020534692</v>
      </c>
      <c r="F58" s="37" t="str">
        <f t="shared" si="3"/>
        <v>-</v>
      </c>
    </row>
    <row r="59" spans="1:6" x14ac:dyDescent="0.25">
      <c r="A59" s="35" t="s">
        <v>74</v>
      </c>
      <c r="B59" s="36">
        <v>15618.38</v>
      </c>
      <c r="C59" s="36"/>
      <c r="D59" s="36">
        <v>51570.11</v>
      </c>
      <c r="E59" s="37">
        <f t="shared" si="2"/>
        <v>3.3018859830533001</v>
      </c>
      <c r="F59" s="37" t="str">
        <f t="shared" si="3"/>
        <v>-</v>
      </c>
    </row>
    <row r="60" spans="1:6" x14ac:dyDescent="0.25">
      <c r="A60" s="35" t="s">
        <v>75</v>
      </c>
      <c r="B60" s="36">
        <v>730</v>
      </c>
      <c r="C60" s="36"/>
      <c r="D60" s="36">
        <v>1125</v>
      </c>
      <c r="E60" s="37">
        <f t="shared" si="2"/>
        <v>1.5410958904109588</v>
      </c>
      <c r="F60" s="37" t="str">
        <f t="shared" si="3"/>
        <v>-</v>
      </c>
    </row>
    <row r="61" spans="1:6" x14ac:dyDescent="0.25">
      <c r="A61" s="35" t="s">
        <v>76</v>
      </c>
      <c r="B61" s="36">
        <f>7814.77+1102.77+927.76+90</f>
        <v>9935.3000000000011</v>
      </c>
      <c r="C61" s="36"/>
      <c r="D61" s="36">
        <v>6842.4</v>
      </c>
      <c r="E61" s="37">
        <f t="shared" si="2"/>
        <v>0.688695862228619</v>
      </c>
      <c r="F61" s="37" t="str">
        <f t="shared" si="3"/>
        <v>-</v>
      </c>
    </row>
    <row r="62" spans="1:6" x14ac:dyDescent="0.25">
      <c r="A62" s="35" t="s">
        <v>77</v>
      </c>
      <c r="B62" s="36">
        <v>10578.41</v>
      </c>
      <c r="C62" s="36"/>
      <c r="D62" s="36">
        <v>11153.87</v>
      </c>
      <c r="E62" s="37">
        <f t="shared" si="2"/>
        <v>1.0543994796949636</v>
      </c>
      <c r="F62" s="37" t="str">
        <f t="shared" si="3"/>
        <v>-</v>
      </c>
    </row>
    <row r="63" spans="1:6" x14ac:dyDescent="0.25">
      <c r="A63" s="35" t="s">
        <v>78</v>
      </c>
      <c r="B63" s="36">
        <f>22305.23+90+161.39+161.86</f>
        <v>22718.48</v>
      </c>
      <c r="C63" s="36"/>
      <c r="D63" s="36">
        <v>25024.01</v>
      </c>
      <c r="E63" s="37">
        <f t="shared" si="2"/>
        <v>1.101482581581162</v>
      </c>
      <c r="F63" s="37" t="str">
        <f t="shared" si="3"/>
        <v>-</v>
      </c>
    </row>
    <row r="64" spans="1:6" x14ac:dyDescent="0.25">
      <c r="A64" s="32" t="s">
        <v>79</v>
      </c>
      <c r="B64" s="33">
        <f>SUBTOTAL(9,B65:B65)</f>
        <v>0</v>
      </c>
      <c r="C64" s="33"/>
      <c r="D64" s="33">
        <f>SUBTOTAL(9,D65:D65)</f>
        <v>379.16</v>
      </c>
      <c r="E64" s="34" t="str">
        <f t="shared" si="2"/>
        <v>-</v>
      </c>
      <c r="F64" s="34" t="str">
        <f t="shared" si="3"/>
        <v>-</v>
      </c>
    </row>
    <row r="65" spans="1:6" x14ac:dyDescent="0.25">
      <c r="A65" s="35" t="s">
        <v>80</v>
      </c>
      <c r="B65" s="36">
        <v>0</v>
      </c>
      <c r="C65" s="36"/>
      <c r="D65" s="36">
        <v>379.16</v>
      </c>
      <c r="E65" s="37" t="str">
        <f t="shared" si="2"/>
        <v>-</v>
      </c>
      <c r="F65" s="37" t="str">
        <f t="shared" si="3"/>
        <v>-</v>
      </c>
    </row>
    <row r="66" spans="1:6" x14ac:dyDescent="0.25">
      <c r="A66" s="32" t="s">
        <v>81</v>
      </c>
      <c r="B66" s="33">
        <f>SUBTOTAL(9,B67:B71)</f>
        <v>1266.9199999999998</v>
      </c>
      <c r="C66" s="33"/>
      <c r="D66" s="33">
        <f>SUBTOTAL(9,D67:D71)</f>
        <v>2401.02</v>
      </c>
      <c r="E66" s="34">
        <f t="shared" si="2"/>
        <v>1.8951630726486284</v>
      </c>
      <c r="F66" s="34" t="str">
        <f t="shared" si="3"/>
        <v>-</v>
      </c>
    </row>
    <row r="67" spans="1:6" x14ac:dyDescent="0.25">
      <c r="A67" s="35" t="s">
        <v>82</v>
      </c>
      <c r="B67" s="36">
        <v>762.01</v>
      </c>
      <c r="C67" s="36"/>
      <c r="D67" s="36">
        <v>711.05</v>
      </c>
      <c r="E67" s="37">
        <f t="shared" ref="E67:E86" si="4">IF(B67&lt;&gt;0,D67/B67,"-")</f>
        <v>0.9331242372147347</v>
      </c>
      <c r="F67" s="37" t="str">
        <f t="shared" ref="F67:F87" si="5">IF(C67&lt;&gt;0,D67/C67,"-")</f>
        <v>-</v>
      </c>
    </row>
    <row r="68" spans="1:6" x14ac:dyDescent="0.25">
      <c r="A68" s="35" t="s">
        <v>83</v>
      </c>
      <c r="B68" s="36">
        <f>297.63+43.25</f>
        <v>340.88</v>
      </c>
      <c r="C68" s="36"/>
      <c r="D68" s="36">
        <v>648.11999999999989</v>
      </c>
      <c r="E68" s="37">
        <f t="shared" si="4"/>
        <v>1.9013142454822809</v>
      </c>
      <c r="F68" s="37" t="str">
        <f t="shared" si="5"/>
        <v>-</v>
      </c>
    </row>
    <row r="69" spans="1:6" x14ac:dyDescent="0.25">
      <c r="A69" s="35" t="s">
        <v>84</v>
      </c>
      <c r="B69" s="36">
        <v>60</v>
      </c>
      <c r="C69" s="36"/>
      <c r="D69" s="36">
        <v>465</v>
      </c>
      <c r="E69" s="37">
        <f t="shared" si="4"/>
        <v>7.75</v>
      </c>
      <c r="F69" s="37" t="str">
        <f t="shared" si="5"/>
        <v>-</v>
      </c>
    </row>
    <row r="70" spans="1:6" x14ac:dyDescent="0.25">
      <c r="A70" s="35" t="s">
        <v>85</v>
      </c>
      <c r="B70" s="36">
        <v>0</v>
      </c>
      <c r="C70" s="36"/>
      <c r="D70" s="36">
        <v>366.45</v>
      </c>
      <c r="E70" s="37" t="str">
        <f t="shared" si="4"/>
        <v>-</v>
      </c>
      <c r="F70" s="37" t="str">
        <f t="shared" si="5"/>
        <v>-</v>
      </c>
    </row>
    <row r="71" spans="1:6" x14ac:dyDescent="0.25">
      <c r="A71" s="35" t="s">
        <v>86</v>
      </c>
      <c r="B71" s="36">
        <v>104.03</v>
      </c>
      <c r="C71" s="36"/>
      <c r="D71" s="36">
        <v>210.4</v>
      </c>
      <c r="E71" s="37">
        <f t="shared" si="4"/>
        <v>2.0224935114870712</v>
      </c>
      <c r="F71" s="37" t="str">
        <f t="shared" si="5"/>
        <v>-</v>
      </c>
    </row>
    <row r="72" spans="1:6" x14ac:dyDescent="0.25">
      <c r="A72" s="29" t="s">
        <v>87</v>
      </c>
      <c r="B72" s="30">
        <f>SUBTOTAL(9,B74:B74)</f>
        <v>634.41</v>
      </c>
      <c r="C72" s="30">
        <v>900</v>
      </c>
      <c r="D72" s="30">
        <f>SUBTOTAL(9,D74:D74)</f>
        <v>787.64</v>
      </c>
      <c r="E72" s="31">
        <f t="shared" si="4"/>
        <v>1.2415315017102506</v>
      </c>
      <c r="F72" s="31">
        <f t="shared" si="5"/>
        <v>0.87515555555555558</v>
      </c>
    </row>
    <row r="73" spans="1:6" x14ac:dyDescent="0.25">
      <c r="A73" s="32" t="s">
        <v>88</v>
      </c>
      <c r="B73" s="33">
        <f>SUBTOTAL(9,B74:B74)</f>
        <v>634.41</v>
      </c>
      <c r="C73" s="33"/>
      <c r="D73" s="33">
        <f>SUBTOTAL(9,D74:D74)</f>
        <v>787.64</v>
      </c>
      <c r="E73" s="34">
        <f t="shared" si="4"/>
        <v>1.2415315017102506</v>
      </c>
      <c r="F73" s="34" t="str">
        <f t="shared" si="5"/>
        <v>-</v>
      </c>
    </row>
    <row r="74" spans="1:6" x14ac:dyDescent="0.25">
      <c r="A74" s="35" t="s">
        <v>89</v>
      </c>
      <c r="B74" s="36">
        <v>634.41</v>
      </c>
      <c r="C74" s="36"/>
      <c r="D74" s="36">
        <v>787.64</v>
      </c>
      <c r="E74" s="37">
        <f t="shared" si="4"/>
        <v>1.2415315017102506</v>
      </c>
      <c r="F74" s="37" t="str">
        <f t="shared" si="5"/>
        <v>-</v>
      </c>
    </row>
    <row r="75" spans="1:6" x14ac:dyDescent="0.25">
      <c r="A75" s="26" t="s">
        <v>14</v>
      </c>
      <c r="B75" s="27">
        <f>SUBTOTAL(9,B78:B86)</f>
        <v>8337.0300000000007</v>
      </c>
      <c r="C75" s="27">
        <v>11247.119999999995</v>
      </c>
      <c r="D75" s="27">
        <f>SUBTOTAL(9,D78:D86)</f>
        <v>12093.92</v>
      </c>
      <c r="E75" s="28">
        <f t="shared" si="4"/>
        <v>1.4506269019063143</v>
      </c>
      <c r="F75" s="28">
        <f t="shared" si="5"/>
        <v>1.0752903854497866</v>
      </c>
    </row>
    <row r="76" spans="1:6" x14ac:dyDescent="0.25">
      <c r="A76" s="29" t="s">
        <v>90</v>
      </c>
      <c r="B76" s="30">
        <f>SUBTOTAL(9,B78:B79)</f>
        <v>0</v>
      </c>
      <c r="C76" s="30">
        <v>7039</v>
      </c>
      <c r="D76" s="30">
        <f>SUBTOTAL(9,D78:D79)</f>
        <v>7455.74</v>
      </c>
      <c r="E76" s="31" t="str">
        <f t="shared" si="4"/>
        <v>-</v>
      </c>
      <c r="F76" s="31">
        <f t="shared" si="5"/>
        <v>1.0592044324477909</v>
      </c>
    </row>
    <row r="77" spans="1:6" x14ac:dyDescent="0.25">
      <c r="A77" s="32" t="s">
        <v>91</v>
      </c>
      <c r="B77" s="33">
        <f>SUBTOTAL(9,B78:B79)</f>
        <v>0</v>
      </c>
      <c r="C77" s="33"/>
      <c r="D77" s="33">
        <f>SUBTOTAL(9,D78:D79)</f>
        <v>7455.74</v>
      </c>
      <c r="E77" s="34" t="str">
        <f t="shared" si="4"/>
        <v>-</v>
      </c>
      <c r="F77" s="34" t="str">
        <f t="shared" si="5"/>
        <v>-</v>
      </c>
    </row>
    <row r="78" spans="1:6" x14ac:dyDescent="0.25">
      <c r="A78" s="35" t="s">
        <v>92</v>
      </c>
      <c r="B78" s="36">
        <v>0</v>
      </c>
      <c r="C78" s="36"/>
      <c r="D78" s="36">
        <v>937.5</v>
      </c>
      <c r="E78" s="37" t="str">
        <f t="shared" si="4"/>
        <v>-</v>
      </c>
      <c r="F78" s="37" t="str">
        <f t="shared" si="5"/>
        <v>-</v>
      </c>
    </row>
    <row r="79" spans="1:6" x14ac:dyDescent="0.25">
      <c r="A79" s="35" t="s">
        <v>93</v>
      </c>
      <c r="B79" s="36">
        <v>0</v>
      </c>
      <c r="C79" s="36"/>
      <c r="D79" s="36">
        <v>6518.24</v>
      </c>
      <c r="E79" s="37" t="str">
        <f t="shared" si="4"/>
        <v>-</v>
      </c>
      <c r="F79" s="37" t="str">
        <f t="shared" si="5"/>
        <v>-</v>
      </c>
    </row>
    <row r="80" spans="1:6" x14ac:dyDescent="0.25">
      <c r="A80" s="29" t="s">
        <v>94</v>
      </c>
      <c r="B80" s="30">
        <f>SUBTOTAL(9,B82:B86)</f>
        <v>8337.0300000000007</v>
      </c>
      <c r="C80" s="30">
        <v>4208.12</v>
      </c>
      <c r="D80" s="30">
        <f>SUBTOTAL(9,D82:D86)</f>
        <v>4638.18</v>
      </c>
      <c r="E80" s="31">
        <f t="shared" si="4"/>
        <v>0.55633480987833794</v>
      </c>
      <c r="F80" s="31">
        <f t="shared" si="5"/>
        <v>1.1021976559603814</v>
      </c>
    </row>
    <row r="81" spans="1:6" x14ac:dyDescent="0.25">
      <c r="A81" s="32" t="s">
        <v>95</v>
      </c>
      <c r="B81" s="33">
        <f>SUBTOTAL(9,B82:B84)</f>
        <v>8337.0300000000007</v>
      </c>
      <c r="C81" s="33"/>
      <c r="D81" s="33">
        <f>SUBTOTAL(9,D82:D83)</f>
        <v>4122.8</v>
      </c>
      <c r="E81" s="34">
        <f t="shared" si="4"/>
        <v>0.49451663242185767</v>
      </c>
      <c r="F81" s="34" t="str">
        <f t="shared" si="5"/>
        <v>-</v>
      </c>
    </row>
    <row r="82" spans="1:6" x14ac:dyDescent="0.25">
      <c r="A82" s="35" t="s">
        <v>96</v>
      </c>
      <c r="B82" s="36">
        <f>7650.38+686.65</f>
        <v>8337.0300000000007</v>
      </c>
      <c r="C82" s="36"/>
      <c r="D82" s="36">
        <v>3460.3</v>
      </c>
      <c r="E82" s="37">
        <f t="shared" si="4"/>
        <v>0.41505188298470796</v>
      </c>
      <c r="F82" s="37" t="str">
        <f t="shared" si="5"/>
        <v>-</v>
      </c>
    </row>
    <row r="83" spans="1:6" x14ac:dyDescent="0.25">
      <c r="A83" s="35" t="s">
        <v>97</v>
      </c>
      <c r="B83" s="36">
        <v>0</v>
      </c>
      <c r="C83" s="36"/>
      <c r="D83" s="36">
        <v>662.5</v>
      </c>
      <c r="E83" s="37" t="str">
        <f t="shared" si="4"/>
        <v>-</v>
      </c>
      <c r="F83" s="37" t="str">
        <f t="shared" si="5"/>
        <v>-</v>
      </c>
    </row>
    <row r="84" spans="1:6" x14ac:dyDescent="0.25">
      <c r="A84" s="35" t="s">
        <v>181</v>
      </c>
      <c r="B84" s="36">
        <v>0</v>
      </c>
      <c r="C84" s="36"/>
      <c r="D84" s="36"/>
      <c r="E84" s="37"/>
      <c r="F84" s="37"/>
    </row>
    <row r="85" spans="1:6" x14ac:dyDescent="0.25">
      <c r="A85" s="32" t="s">
        <v>98</v>
      </c>
      <c r="B85" s="33">
        <f>SUBTOTAL(9,B86:B86)</f>
        <v>0</v>
      </c>
      <c r="C85" s="33"/>
      <c r="D85" s="33">
        <f>SUBTOTAL(9,D86:D86)</f>
        <v>515.38</v>
      </c>
      <c r="E85" s="34" t="str">
        <f t="shared" si="4"/>
        <v>-</v>
      </c>
      <c r="F85" s="34" t="str">
        <f t="shared" si="5"/>
        <v>-</v>
      </c>
    </row>
    <row r="86" spans="1:6" x14ac:dyDescent="0.25">
      <c r="A86" s="35" t="s">
        <v>99</v>
      </c>
      <c r="B86" s="36">
        <v>0</v>
      </c>
      <c r="C86" s="36"/>
      <c r="D86" s="36">
        <v>515.38</v>
      </c>
      <c r="E86" s="37" t="str">
        <f t="shared" si="4"/>
        <v>-</v>
      </c>
      <c r="F86" s="37" t="str">
        <f t="shared" si="5"/>
        <v>-</v>
      </c>
    </row>
    <row r="87" spans="1:6" ht="20.100000000000001" customHeight="1" x14ac:dyDescent="0.25">
      <c r="A87" s="38" t="s">
        <v>49</v>
      </c>
      <c r="B87" s="39">
        <f>IFERROR(SUBTOTAL(9,B38:B86),0)</f>
        <v>515305.91999999993</v>
      </c>
      <c r="C87" s="39">
        <v>633976.06999999995</v>
      </c>
      <c r="D87" s="39">
        <f>IFERROR(SUBTOTAL(9,D38:D86),0)</f>
        <v>627103.51000000024</v>
      </c>
      <c r="E87" s="40">
        <f>IF(B87&lt;&gt;0,D87/D87,"-")</f>
        <v>1</v>
      </c>
      <c r="F87" s="40">
        <f t="shared" si="5"/>
        <v>0.98915959083439897</v>
      </c>
    </row>
    <row r="88" spans="1:6" x14ac:dyDescent="0.25">
      <c r="E88" s="12"/>
      <c r="F88" s="12"/>
    </row>
    <row r="89" spans="1:6" x14ac:dyDescent="0.25">
      <c r="C89" s="25"/>
    </row>
    <row r="94" spans="1:6" s="7" customFormat="1" ht="24.95" customHeight="1" x14ac:dyDescent="0.3">
      <c r="A94" s="57" t="s">
        <v>100</v>
      </c>
      <c r="B94" s="57"/>
      <c r="C94" s="57"/>
      <c r="D94" s="57"/>
      <c r="E94" s="57"/>
      <c r="F94" s="57"/>
    </row>
    <row r="95" spans="1:6" s="8" customFormat="1" ht="24.95" customHeight="1" x14ac:dyDescent="0.25">
      <c r="A95" s="9" t="s">
        <v>27</v>
      </c>
      <c r="B95" s="10"/>
      <c r="C95" s="10"/>
      <c r="D95" s="10"/>
      <c r="E95" s="10"/>
      <c r="F95" s="10"/>
    </row>
    <row r="96" spans="1:6" ht="57.6" customHeight="1" x14ac:dyDescent="0.25">
      <c r="A96" s="11" t="s">
        <v>28</v>
      </c>
      <c r="B96" s="11" t="s">
        <v>29</v>
      </c>
      <c r="C96" s="11" t="s">
        <v>5</v>
      </c>
      <c r="D96" s="11" t="s">
        <v>30</v>
      </c>
      <c r="E96" s="11" t="s">
        <v>31</v>
      </c>
      <c r="F96" s="11" t="s">
        <v>32</v>
      </c>
    </row>
    <row r="97" spans="1:6" s="12" customFormat="1" ht="15.95" customHeight="1" x14ac:dyDescent="0.25">
      <c r="A97" s="13" t="s">
        <v>9</v>
      </c>
      <c r="B97" s="13">
        <f>COLUMN()</f>
        <v>2</v>
      </c>
      <c r="C97" s="13">
        <f>COLUMN()</f>
        <v>3</v>
      </c>
      <c r="D97" s="13">
        <f>COLUMN()</f>
        <v>4</v>
      </c>
      <c r="E97" s="13" t="str">
        <f>_xlfn.CONCAT(TEXT(COLUMN(),"@")," (",TEXT(D97,"@")," / ",TEXT(B97,"@"),")")</f>
        <v>5 (4 / 2)</v>
      </c>
      <c r="F97" s="13" t="str">
        <f>_xlfn.CONCAT(TEXT(COLUMN(),"@")," (",TEXT(D97,"@")," / ",TEXT(C97,"@"),")")</f>
        <v>6 (4 / 3)</v>
      </c>
    </row>
    <row r="98" spans="1:6" x14ac:dyDescent="0.25">
      <c r="A98" s="26" t="s">
        <v>101</v>
      </c>
      <c r="B98" s="27">
        <f>SUBTOTAL(9,B99:B99)</f>
        <v>489072.95</v>
      </c>
      <c r="C98" s="27">
        <f>SUBTOTAL(9,C99:C99)</f>
        <v>623912.69999999995</v>
      </c>
      <c r="D98" s="27">
        <f>SUBTOTAL(9,D99:D99)</f>
        <v>617436.82999999996</v>
      </c>
      <c r="E98" s="28">
        <f t="shared" ref="E98:E103" si="6">IF(B98&lt;&gt;0,D98/B98,"-")</f>
        <v>1.2624636672300114</v>
      </c>
      <c r="F98" s="28">
        <f t="shared" ref="F98:F108" si="7">IF(C98&lt;&gt;0,D98/C98,"-")</f>
        <v>0.98962055108030333</v>
      </c>
    </row>
    <row r="99" spans="1:6" x14ac:dyDescent="0.25">
      <c r="A99" s="35" t="s">
        <v>102</v>
      </c>
      <c r="B99" s="36">
        <v>489072.95</v>
      </c>
      <c r="C99" s="36">
        <v>623912.69999999995</v>
      </c>
      <c r="D99" s="36">
        <v>617436.82999999996</v>
      </c>
      <c r="E99" s="37">
        <f t="shared" si="6"/>
        <v>1.2624636672300114</v>
      </c>
      <c r="F99" s="37">
        <f t="shared" si="7"/>
        <v>0.98962055108030333</v>
      </c>
    </row>
    <row r="100" spans="1:6" x14ac:dyDescent="0.25">
      <c r="A100" s="26" t="s">
        <v>103</v>
      </c>
      <c r="B100" s="27">
        <f>SUBTOTAL(9,B101:B101)</f>
        <v>10500.65</v>
      </c>
      <c r="C100" s="27">
        <f>SUBTOTAL(9,C101:C101)</f>
        <v>4000</v>
      </c>
      <c r="D100" s="27">
        <f>SUBTOTAL(9,D101:D101)</f>
        <v>4845.05</v>
      </c>
      <c r="E100" s="28">
        <f t="shared" si="6"/>
        <v>0.4614047701808936</v>
      </c>
      <c r="F100" s="28">
        <f t="shared" si="7"/>
        <v>1.2112625000000001</v>
      </c>
    </row>
    <row r="101" spans="1:6" x14ac:dyDescent="0.25">
      <c r="A101" s="35" t="s">
        <v>104</v>
      </c>
      <c r="B101" s="36">
        <v>10500.65</v>
      </c>
      <c r="C101" s="36">
        <v>4000</v>
      </c>
      <c r="D101" s="36">
        <v>4845.05</v>
      </c>
      <c r="E101" s="37">
        <f t="shared" si="6"/>
        <v>0.4614047701808936</v>
      </c>
      <c r="F101" s="37">
        <f t="shared" si="7"/>
        <v>1.2112625000000001</v>
      </c>
    </row>
    <row r="102" spans="1:6" x14ac:dyDescent="0.25">
      <c r="A102" s="26" t="s">
        <v>105</v>
      </c>
      <c r="B102" s="27">
        <f>SUBTOTAL(9,B103:B103)</f>
        <v>5928</v>
      </c>
      <c r="C102" s="27">
        <f>SUBTOTAL(9,C103:C103)</f>
        <v>4000</v>
      </c>
      <c r="D102" s="27">
        <f>SUBTOTAL(9,D103:D103)</f>
        <v>6421</v>
      </c>
      <c r="E102" s="28">
        <f t="shared" si="6"/>
        <v>1.0831646423751686</v>
      </c>
      <c r="F102" s="28">
        <f t="shared" si="7"/>
        <v>1.6052500000000001</v>
      </c>
    </row>
    <row r="103" spans="1:6" x14ac:dyDescent="0.25">
      <c r="A103" s="35" t="s">
        <v>106</v>
      </c>
      <c r="B103" s="36">
        <v>5928</v>
      </c>
      <c r="C103" s="36">
        <v>4000</v>
      </c>
      <c r="D103" s="36">
        <v>6421</v>
      </c>
      <c r="E103" s="37">
        <f t="shared" si="6"/>
        <v>1.0831646423751686</v>
      </c>
      <c r="F103" s="37">
        <f t="shared" si="7"/>
        <v>1.6052500000000001</v>
      </c>
    </row>
    <row r="104" spans="1:6" x14ac:dyDescent="0.25">
      <c r="A104" s="26" t="s">
        <v>184</v>
      </c>
      <c r="B104" s="27">
        <f>SUBTOTAL(9,B105:B105)</f>
        <v>467.68</v>
      </c>
      <c r="C104" s="27">
        <f>SUBTOTAL(9,C105:C105)</f>
        <v>0</v>
      </c>
      <c r="D104" s="27">
        <f>SUBTOTAL(9,D105:D105)</f>
        <v>0</v>
      </c>
      <c r="E104" s="28">
        <f t="shared" ref="E104:E107" si="8">IF(B104&lt;&gt;0,D104/B104,"-")</f>
        <v>0</v>
      </c>
      <c r="F104" s="28" t="str">
        <f t="shared" ref="F104:F107" si="9">IF(C104&lt;&gt;0,D104/C104,"-")</f>
        <v>-</v>
      </c>
    </row>
    <row r="105" spans="1:6" x14ac:dyDescent="0.25">
      <c r="A105" s="35" t="s">
        <v>182</v>
      </c>
      <c r="B105" s="36">
        <v>467.68</v>
      </c>
      <c r="C105" s="36"/>
      <c r="D105" s="36"/>
      <c r="E105" s="37">
        <f t="shared" si="8"/>
        <v>0</v>
      </c>
      <c r="F105" s="37" t="str">
        <f t="shared" si="9"/>
        <v>-</v>
      </c>
    </row>
    <row r="106" spans="1:6" x14ac:dyDescent="0.25">
      <c r="A106" s="26" t="s">
        <v>185</v>
      </c>
      <c r="B106" s="27">
        <f>SUBTOTAL(9,B107:B107)</f>
        <v>900</v>
      </c>
      <c r="C106" s="27">
        <f>SUBTOTAL(9,C107:C107)</f>
        <v>0</v>
      </c>
      <c r="D106" s="27">
        <f>SUBTOTAL(9,D107:D107)</f>
        <v>0</v>
      </c>
      <c r="E106" s="28">
        <f t="shared" si="8"/>
        <v>0</v>
      </c>
      <c r="F106" s="28" t="str">
        <f t="shared" si="9"/>
        <v>-</v>
      </c>
    </row>
    <row r="107" spans="1:6" x14ac:dyDescent="0.25">
      <c r="A107" s="35" t="s">
        <v>183</v>
      </c>
      <c r="B107" s="36">
        <v>900</v>
      </c>
      <c r="C107" s="36"/>
      <c r="D107" s="36"/>
      <c r="E107" s="37">
        <f t="shared" si="8"/>
        <v>0</v>
      </c>
      <c r="F107" s="37" t="str">
        <f t="shared" si="9"/>
        <v>-</v>
      </c>
    </row>
    <row r="108" spans="1:6" ht="20.100000000000001" customHeight="1" x14ac:dyDescent="0.25">
      <c r="A108" s="38" t="s">
        <v>49</v>
      </c>
      <c r="B108" s="39">
        <f>IFERROR(SUBTOTAL(9,B99:B107),0)</f>
        <v>506869.28</v>
      </c>
      <c r="C108" s="39">
        <f>IFERROR(SUBTOTAL(9,C99:C107),0)</f>
        <v>631912.69999999995</v>
      </c>
      <c r="D108" s="39">
        <f>IFERROR(SUBTOTAL(9,D99:D107),0)</f>
        <v>628702.88</v>
      </c>
      <c r="E108" s="40">
        <f>IF(B108&lt;&gt;0,D108/B108,"-")</f>
        <v>1.2403649319603665</v>
      </c>
      <c r="F108" s="40">
        <f t="shared" si="7"/>
        <v>0.9949204692357031</v>
      </c>
    </row>
    <row r="109" spans="1:6" x14ac:dyDescent="0.25">
      <c r="A109" s="12"/>
      <c r="B109" s="12"/>
      <c r="C109" s="12"/>
      <c r="D109" s="12"/>
      <c r="E109" s="12"/>
      <c r="F109" s="12"/>
    </row>
    <row r="110" spans="1:6" x14ac:dyDescent="0.25">
      <c r="A110" s="12"/>
      <c r="B110" s="12"/>
      <c r="C110" s="12"/>
      <c r="D110" s="12"/>
      <c r="E110" s="12"/>
      <c r="F110" s="12"/>
    </row>
    <row r="111" spans="1:6" s="8" customFormat="1" ht="24.95" customHeight="1" x14ac:dyDescent="0.25">
      <c r="A111" s="9" t="s">
        <v>50</v>
      </c>
      <c r="B111" s="10"/>
      <c r="C111" s="10"/>
      <c r="D111" s="10"/>
      <c r="E111" s="10"/>
      <c r="F111" s="10"/>
    </row>
    <row r="112" spans="1:6" ht="57.6" customHeight="1" x14ac:dyDescent="0.25">
      <c r="A112" s="41" t="s">
        <v>28</v>
      </c>
      <c r="B112" s="11" t="s">
        <v>29</v>
      </c>
      <c r="C112" s="11" t="s">
        <v>5</v>
      </c>
      <c r="D112" s="11" t="s">
        <v>30</v>
      </c>
      <c r="E112" s="11" t="s">
        <v>31</v>
      </c>
      <c r="F112" s="11" t="s">
        <v>32</v>
      </c>
    </row>
    <row r="113" spans="1:6" s="12" customFormat="1" ht="15.95" customHeight="1" x14ac:dyDescent="0.25">
      <c r="A113" s="13" t="s">
        <v>9</v>
      </c>
      <c r="B113" s="13">
        <f>COLUMN()</f>
        <v>2</v>
      </c>
      <c r="C113" s="13">
        <f>COLUMN()</f>
        <v>3</v>
      </c>
      <c r="D113" s="13">
        <f>COLUMN()</f>
        <v>4</v>
      </c>
      <c r="E113" s="13" t="str">
        <f>_xlfn.CONCAT(TEXT(COLUMN(),"@")," (",TEXT(D113,"@")," / ",TEXT(B113,"@"),")")</f>
        <v>5 (4 / 2)</v>
      </c>
      <c r="F113" s="13" t="str">
        <f>_xlfn.CONCAT(TEXT(COLUMN(),"@")," (",TEXT(D113,"@")," / ",TEXT(C113,"@"),")")</f>
        <v>6 (4 / 3)</v>
      </c>
    </row>
    <row r="114" spans="1:6" x14ac:dyDescent="0.25">
      <c r="A114" s="26" t="s">
        <v>101</v>
      </c>
      <c r="B114" s="27">
        <f>SUBTOTAL(9,B115:B115)</f>
        <v>489072.94999999995</v>
      </c>
      <c r="C114" s="27">
        <f>SUBTOTAL(9,C115:C115)</f>
        <v>623912.69999999995</v>
      </c>
      <c r="D114" s="27">
        <f>SUBTOTAL(9,D115:D115)</f>
        <v>617436.83000000007</v>
      </c>
      <c r="E114" s="28">
        <f t="shared" ref="E114:E119" si="10">IF(B114&lt;&gt;0,D114/B114,"-")</f>
        <v>1.2624636672300116</v>
      </c>
      <c r="F114" s="28">
        <f t="shared" ref="F114:F124" si="11">IF(C114&lt;&gt;0,D114/C114,"-")</f>
        <v>0.98962055108030356</v>
      </c>
    </row>
    <row r="115" spans="1:6" x14ac:dyDescent="0.25">
      <c r="A115" s="35" t="s">
        <v>102</v>
      </c>
      <c r="B115" s="36">
        <f>455621.72+33451.23</f>
        <v>489072.94999999995</v>
      </c>
      <c r="C115" s="36">
        <v>623912.69999999995</v>
      </c>
      <c r="D115" s="36">
        <v>617436.83000000007</v>
      </c>
      <c r="E115" s="37">
        <f t="shared" si="10"/>
        <v>1.2624636672300116</v>
      </c>
      <c r="F115" s="37">
        <f t="shared" si="11"/>
        <v>0.98962055108030356</v>
      </c>
    </row>
    <row r="116" spans="1:6" x14ac:dyDescent="0.25">
      <c r="A116" s="26" t="s">
        <v>103</v>
      </c>
      <c r="B116" s="27">
        <f>SUBTOTAL(9,B117:B117)</f>
        <v>5498.17</v>
      </c>
      <c r="C116" s="27">
        <f>SUBTOTAL(9,C117:C117)</f>
        <v>5425.1</v>
      </c>
      <c r="D116" s="27">
        <f>SUBTOTAL(9,D117:D117)</f>
        <v>5729.03</v>
      </c>
      <c r="E116" s="28">
        <f t="shared" si="10"/>
        <v>1.0419885161790194</v>
      </c>
      <c r="F116" s="28">
        <f t="shared" si="11"/>
        <v>1.0560229304528947</v>
      </c>
    </row>
    <row r="117" spans="1:6" x14ac:dyDescent="0.25">
      <c r="A117" s="35" t="s">
        <v>104</v>
      </c>
      <c r="B117" s="36">
        <v>5498.17</v>
      </c>
      <c r="C117" s="36">
        <v>5425.1</v>
      </c>
      <c r="D117" s="36">
        <v>5729.03</v>
      </c>
      <c r="E117" s="37">
        <f t="shared" si="10"/>
        <v>1.0419885161790194</v>
      </c>
      <c r="F117" s="37">
        <f t="shared" si="11"/>
        <v>1.0560229304528947</v>
      </c>
    </row>
    <row r="118" spans="1:6" x14ac:dyDescent="0.25">
      <c r="A118" s="26" t="s">
        <v>105</v>
      </c>
      <c r="B118" s="27">
        <f>SUBTOTAL(9,B119:B119)</f>
        <v>4348.75</v>
      </c>
      <c r="C118" s="27">
        <f>SUBTOTAL(9,C119:C119)</f>
        <v>4638.2700000000004</v>
      </c>
      <c r="D118" s="27">
        <f>SUBTOTAL(9,D119:D119)</f>
        <v>3937.65</v>
      </c>
      <c r="E118" s="28">
        <f t="shared" si="10"/>
        <v>0.90546708824374822</v>
      </c>
      <c r="F118" s="28">
        <f t="shared" si="11"/>
        <v>0.84894799138471877</v>
      </c>
    </row>
    <row r="119" spans="1:6" x14ac:dyDescent="0.25">
      <c r="A119" s="35" t="s">
        <v>106</v>
      </c>
      <c r="B119" s="36">
        <v>4348.75</v>
      </c>
      <c r="C119" s="36">
        <v>4638.2700000000004</v>
      </c>
      <c r="D119" s="36">
        <v>3937.65</v>
      </c>
      <c r="E119" s="37">
        <f t="shared" si="10"/>
        <v>0.90546708824374822</v>
      </c>
      <c r="F119" s="37">
        <f t="shared" si="11"/>
        <v>0.84894799138471877</v>
      </c>
    </row>
    <row r="120" spans="1:6" x14ac:dyDescent="0.25">
      <c r="A120" s="26" t="s">
        <v>184</v>
      </c>
      <c r="B120" s="27">
        <f>SUBTOTAL(9,B121:B121)</f>
        <v>15486.05</v>
      </c>
      <c r="C120" s="27">
        <f>SUBTOTAL(9,C121:C121)</f>
        <v>0</v>
      </c>
      <c r="D120" s="27">
        <f>SUBTOTAL(9,D121:D121)</f>
        <v>0</v>
      </c>
      <c r="E120" s="28">
        <f t="shared" ref="E120:E123" si="12">IF(B120&lt;&gt;0,D120/B120,"-")</f>
        <v>0</v>
      </c>
      <c r="F120" s="28" t="str">
        <f t="shared" ref="F120:F123" si="13">IF(C120&lt;&gt;0,D120/C120,"-")</f>
        <v>-</v>
      </c>
    </row>
    <row r="121" spans="1:6" x14ac:dyDescent="0.25">
      <c r="A121" s="35" t="s">
        <v>182</v>
      </c>
      <c r="B121" s="36">
        <v>15486.05</v>
      </c>
      <c r="C121" s="36"/>
      <c r="D121" s="36"/>
      <c r="E121" s="37">
        <f t="shared" si="12"/>
        <v>0</v>
      </c>
      <c r="F121" s="37" t="str">
        <f t="shared" si="13"/>
        <v>-</v>
      </c>
    </row>
    <row r="122" spans="1:6" x14ac:dyDescent="0.25">
      <c r="A122" s="26" t="s">
        <v>185</v>
      </c>
      <c r="B122" s="27">
        <f>SUBTOTAL(9,B123:B123)</f>
        <v>900</v>
      </c>
      <c r="C122" s="27">
        <f>SUBTOTAL(9,C123:C123)</f>
        <v>0</v>
      </c>
      <c r="D122" s="27">
        <f>SUBTOTAL(9,D123:D123)</f>
        <v>0</v>
      </c>
      <c r="E122" s="28">
        <f t="shared" si="12"/>
        <v>0</v>
      </c>
      <c r="F122" s="28" t="str">
        <f t="shared" si="13"/>
        <v>-</v>
      </c>
    </row>
    <row r="123" spans="1:6" x14ac:dyDescent="0.25">
      <c r="A123" s="35" t="s">
        <v>183</v>
      </c>
      <c r="B123" s="36">
        <v>900</v>
      </c>
      <c r="C123" s="36"/>
      <c r="D123" s="36"/>
      <c r="E123" s="37">
        <f t="shared" si="12"/>
        <v>0</v>
      </c>
      <c r="F123" s="37" t="str">
        <f t="shared" si="13"/>
        <v>-</v>
      </c>
    </row>
    <row r="124" spans="1:6" ht="20.100000000000001" customHeight="1" x14ac:dyDescent="0.25">
      <c r="A124" s="38" t="s">
        <v>49</v>
      </c>
      <c r="B124" s="39">
        <f>IFERROR(SUBTOTAL(9,B115:B123),0)</f>
        <v>515305.91999999993</v>
      </c>
      <c r="C124" s="39">
        <f t="shared" ref="C124:D124" si="14">IFERROR(SUBTOTAL(9,C115:C123),0)</f>
        <v>633976.06999999995</v>
      </c>
      <c r="D124" s="39">
        <f t="shared" si="14"/>
        <v>627103.51000000013</v>
      </c>
      <c r="E124" s="40">
        <f>IF(B124&lt;&gt;0,D124/D124,"-")</f>
        <v>1</v>
      </c>
      <c r="F124" s="40">
        <f t="shared" si="11"/>
        <v>0.98915959083439886</v>
      </c>
    </row>
    <row r="125" spans="1:6" x14ac:dyDescent="0.25">
      <c r="E125" s="12"/>
      <c r="F125" s="12"/>
    </row>
    <row r="126" spans="1:6" x14ac:dyDescent="0.25">
      <c r="C126" s="25"/>
    </row>
    <row r="131" spans="1:6" s="7" customFormat="1" ht="24.95" customHeight="1" x14ac:dyDescent="0.3">
      <c r="A131" s="57" t="s">
        <v>107</v>
      </c>
      <c r="B131" s="57"/>
      <c r="C131" s="57"/>
      <c r="D131" s="57"/>
      <c r="E131" s="57"/>
      <c r="F131" s="57"/>
    </row>
    <row r="132" spans="1:6" s="8" customFormat="1" ht="24.95" customHeight="1" x14ac:dyDescent="0.25">
      <c r="A132" s="9" t="s">
        <v>50</v>
      </c>
      <c r="B132" s="10"/>
      <c r="C132" s="10"/>
      <c r="D132" s="10"/>
      <c r="E132" s="10"/>
      <c r="F132" s="10"/>
    </row>
    <row r="133" spans="1:6" ht="57.6" customHeight="1" x14ac:dyDescent="0.25">
      <c r="A133" s="11" t="s">
        <v>28</v>
      </c>
      <c r="B133" s="11" t="s">
        <v>29</v>
      </c>
      <c r="C133" s="11" t="s">
        <v>5</v>
      </c>
      <c r="D133" s="11" t="s">
        <v>30</v>
      </c>
      <c r="E133" s="11" t="s">
        <v>31</v>
      </c>
      <c r="F133" s="11" t="s">
        <v>32</v>
      </c>
    </row>
    <row r="134" spans="1:6" s="12" customFormat="1" ht="15.95" customHeight="1" x14ac:dyDescent="0.25">
      <c r="A134" s="13" t="s">
        <v>9</v>
      </c>
      <c r="B134" s="13">
        <f>COLUMN()</f>
        <v>2</v>
      </c>
      <c r="C134" s="13">
        <f>COLUMN()</f>
        <v>3</v>
      </c>
      <c r="D134" s="13">
        <f>COLUMN()</f>
        <v>4</v>
      </c>
      <c r="E134" s="13" t="str">
        <f>_xlfn.CONCAT(TEXT(COLUMN(),"@")," (",TEXT(D134,"@")," / ",TEXT(B134,"@"),")")</f>
        <v>5 (4 / 2)</v>
      </c>
      <c r="F134" s="13" t="str">
        <f>_xlfn.CONCAT(TEXT(COLUMN(),"@")," (",TEXT(D134,"@")," / ",TEXT(C134,"@"),")")</f>
        <v>6 (4 / 3)</v>
      </c>
    </row>
    <row r="135" spans="1:6" x14ac:dyDescent="0.25">
      <c r="A135" s="26" t="s">
        <v>108</v>
      </c>
      <c r="B135" s="27">
        <f>SUBTOTAL(9,B136:B136)</f>
        <v>515305.92</v>
      </c>
      <c r="C135" s="27">
        <f>SUBTOTAL(9,C136:C136)</f>
        <v>633976.06999999995</v>
      </c>
      <c r="D135" s="27">
        <f>SUBTOTAL(9,D136:D136)</f>
        <v>627103.51</v>
      </c>
      <c r="E135" s="28">
        <f>IF(B135&lt;&gt;0,D135/B135,"-")</f>
        <v>1.2169538242448292</v>
      </c>
      <c r="F135" s="28">
        <f>IF(C135&lt;&gt;0,D135/C135,"-")</f>
        <v>0.98915959083439864</v>
      </c>
    </row>
    <row r="136" spans="1:6" x14ac:dyDescent="0.25">
      <c r="A136" s="35" t="s">
        <v>109</v>
      </c>
      <c r="B136" s="36">
        <v>515305.92</v>
      </c>
      <c r="C136" s="36">
        <v>633976.06999999995</v>
      </c>
      <c r="D136" s="36">
        <v>627103.51</v>
      </c>
      <c r="E136" s="37">
        <f>IF(B136&lt;&gt;0,D136/B136,"-")</f>
        <v>1.2169538242448292</v>
      </c>
      <c r="F136" s="37">
        <f>IF(C136&lt;&gt;0,D136/C136,"-")</f>
        <v>0.98915959083439864</v>
      </c>
    </row>
    <row r="137" spans="1:6" ht="50.25" customHeight="1" x14ac:dyDescent="0.25">
      <c r="A137" s="38" t="s">
        <v>49</v>
      </c>
      <c r="B137" s="39">
        <f>IFERROR(SUBTOTAL(9,B136:B136),0)</f>
        <v>515305.92</v>
      </c>
      <c r="C137" s="39">
        <f>IFERROR(SUBTOTAL(9,C136:C136),0)</f>
        <v>633976.06999999995</v>
      </c>
      <c r="D137" s="39">
        <f>IFERROR(SUBTOTAL(9,D136:D136),0)</f>
        <v>627103.51</v>
      </c>
      <c r="E137" s="40">
        <f>IF(B137&lt;&gt;0,D137/B137,"-")</f>
        <v>1.2169538242448292</v>
      </c>
      <c r="F137" s="40">
        <f>IF(C137&lt;&gt;0,D137/C137,"-")</f>
        <v>0.98915959083439864</v>
      </c>
    </row>
    <row r="138" spans="1:6" x14ac:dyDescent="0.25">
      <c r="A138" s="12"/>
      <c r="B138" s="12"/>
      <c r="C138" s="12"/>
      <c r="D138" s="12"/>
      <c r="E138" s="12"/>
      <c r="F138" s="12"/>
    </row>
    <row r="139" spans="1:6" x14ac:dyDescent="0.25">
      <c r="A139" s="12"/>
      <c r="B139" s="12"/>
      <c r="C139" s="12"/>
      <c r="D139" s="12"/>
      <c r="E139" s="12"/>
      <c r="F139" s="12"/>
    </row>
    <row r="140" spans="1:6" x14ac:dyDescent="0.25">
      <c r="C140" s="25"/>
    </row>
  </sheetData>
  <mergeCells count="5">
    <mergeCell ref="A2:F2"/>
    <mergeCell ref="A3:F3"/>
    <mergeCell ref="A1:F1"/>
    <mergeCell ref="A94:F94"/>
    <mergeCell ref="A131:F131"/>
  </mergeCells>
  <pageMargins left="0.39370078740157499" right="0.39370078740157499" top="0.39370078740157499" bottom="0.39370078740157499" header="0.23622047244094499" footer="0.23622047244094499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zoomScaleNormal="100" workbookViewId="0">
      <pane ySplit="6" topLeftCell="A7" activePane="bottomLeft" state="frozen"/>
      <selection pane="bottomLeft" activeCell="A15" sqref="A15"/>
    </sheetView>
  </sheetViews>
  <sheetFormatPr defaultColWidth="9.140625" defaultRowHeight="15" x14ac:dyDescent="0.25"/>
  <cols>
    <col min="1" max="1" width="73.7109375" style="2" customWidth="1"/>
    <col min="2" max="2" width="29.7109375" style="2" customWidth="1"/>
    <col min="3" max="4" width="19.7109375" style="2" customWidth="1"/>
    <col min="5" max="5" width="15.7109375" style="2" customWidth="1"/>
    <col min="6" max="6" width="12.7109375" style="2" customWidth="1"/>
  </cols>
  <sheetData>
    <row r="1" spans="1:6" s="6" customFormat="1" ht="30" customHeight="1" x14ac:dyDescent="0.25">
      <c r="A1" s="57" t="s">
        <v>0</v>
      </c>
      <c r="B1" s="57"/>
      <c r="C1" s="57"/>
      <c r="D1" s="57"/>
      <c r="E1" s="57"/>
      <c r="F1" s="57"/>
    </row>
    <row r="2" spans="1:6" s="6" customFormat="1" ht="30" customHeight="1" x14ac:dyDescent="0.25">
      <c r="A2" s="57" t="s">
        <v>110</v>
      </c>
      <c r="B2" s="57"/>
      <c r="C2" s="57"/>
      <c r="D2" s="57"/>
      <c r="E2" s="57"/>
      <c r="F2" s="57"/>
    </row>
    <row r="3" spans="1:6" s="7" customFormat="1" ht="24.95" customHeight="1" x14ac:dyDescent="0.3">
      <c r="A3" s="57" t="s">
        <v>111</v>
      </c>
      <c r="B3" s="57"/>
      <c r="C3" s="57"/>
      <c r="D3" s="57"/>
      <c r="E3" s="57"/>
      <c r="F3" s="57"/>
    </row>
    <row r="4" spans="1:6" s="8" customFormat="1" ht="24.95" customHeight="1" x14ac:dyDescent="0.25">
      <c r="A4" s="9" t="s">
        <v>112</v>
      </c>
      <c r="B4" s="10"/>
      <c r="C4" s="10"/>
      <c r="D4" s="10"/>
      <c r="E4" s="10"/>
      <c r="F4" s="10"/>
    </row>
    <row r="5" spans="1:6" ht="57.6" customHeight="1" x14ac:dyDescent="0.25">
      <c r="A5" s="11" t="s">
        <v>28</v>
      </c>
      <c r="B5" s="11" t="s">
        <v>29</v>
      </c>
      <c r="C5" s="11" t="s">
        <v>5</v>
      </c>
      <c r="D5" s="11" t="s">
        <v>30</v>
      </c>
      <c r="E5" s="11" t="s">
        <v>31</v>
      </c>
      <c r="F5" s="11" t="s">
        <v>32</v>
      </c>
    </row>
    <row r="6" spans="1:6" s="12" customFormat="1" ht="15.95" customHeight="1" x14ac:dyDescent="0.25">
      <c r="A6" s="13" t="s">
        <v>9</v>
      </c>
      <c r="B6" s="13">
        <f>COLUMN()</f>
        <v>2</v>
      </c>
      <c r="C6" s="13">
        <v>3</v>
      </c>
      <c r="D6" s="13">
        <f>COLUMN()</f>
        <v>4</v>
      </c>
      <c r="E6" s="13" t="str">
        <f>_xlfn.CONCAT(TEXT(COLUMN(),"@")," (",TEXT(D6,"@")," / ",TEXT(B6,"@"),")")</f>
        <v>5 (4 / 2)</v>
      </c>
      <c r="F6" s="13" t="str">
        <f>_xlfn.CONCAT(TEXT(COLUMN(),"@")," (",TEXT(D6,"@")," / ",TEXT(C6,"@"),")")</f>
        <v>6 (4 / 3)</v>
      </c>
    </row>
    <row r="7" spans="1:6" ht="20.100000000000001" customHeight="1" x14ac:dyDescent="0.25">
      <c r="A7" s="38" t="s">
        <v>49</v>
      </c>
      <c r="B7" s="39">
        <f>IFERROR(SUBTOTAL(9,#REF!),0)</f>
        <v>0</v>
      </c>
      <c r="C7" s="39">
        <v>0</v>
      </c>
      <c r="D7" s="39">
        <f>IFERROR(SUBTOTAL(9,#REF!),0)</f>
        <v>0</v>
      </c>
      <c r="E7" s="40" t="str">
        <f>IF(B7&lt;&gt;0,D7/B7,"-")</f>
        <v>-</v>
      </c>
      <c r="F7" s="40" t="str">
        <f>IF(C7&lt;&gt;0,D7/C7,"-")</f>
        <v>-</v>
      </c>
    </row>
    <row r="8" spans="1:6" x14ac:dyDescent="0.25">
      <c r="A8" s="12"/>
      <c r="B8" s="12"/>
      <c r="C8" s="12"/>
      <c r="D8" s="12"/>
      <c r="E8" s="12"/>
      <c r="F8" s="12"/>
    </row>
    <row r="9" spans="1:6" x14ac:dyDescent="0.25">
      <c r="A9" s="12"/>
      <c r="B9" s="12"/>
      <c r="C9" s="12"/>
      <c r="D9" s="12"/>
      <c r="E9" s="12"/>
      <c r="F9" s="12"/>
    </row>
    <row r="10" spans="1:6" s="8" customFormat="1" ht="24.95" customHeight="1" x14ac:dyDescent="0.25">
      <c r="A10" s="9" t="s">
        <v>113</v>
      </c>
      <c r="B10" s="10"/>
      <c r="C10" s="10"/>
      <c r="D10" s="10"/>
      <c r="E10" s="10"/>
      <c r="F10" s="10"/>
    </row>
    <row r="11" spans="1:6" ht="57.6" customHeight="1" x14ac:dyDescent="0.25">
      <c r="A11" s="41" t="s">
        <v>28</v>
      </c>
      <c r="B11" s="11" t="s">
        <v>29</v>
      </c>
      <c r="C11" s="11" t="s">
        <v>5</v>
      </c>
      <c r="D11" s="11" t="s">
        <v>30</v>
      </c>
      <c r="E11" s="11" t="s">
        <v>31</v>
      </c>
      <c r="F11" s="11" t="s">
        <v>32</v>
      </c>
    </row>
    <row r="12" spans="1:6" s="12" customFormat="1" ht="15.95" customHeight="1" x14ac:dyDescent="0.25">
      <c r="A12" s="13" t="s">
        <v>9</v>
      </c>
      <c r="B12" s="13">
        <f>COLUMN()</f>
        <v>2</v>
      </c>
      <c r="C12" s="13">
        <v>3</v>
      </c>
      <c r="D12" s="13">
        <f>COLUMN()</f>
        <v>4</v>
      </c>
      <c r="E12" s="13" t="str">
        <f>_xlfn.CONCAT(TEXT(COLUMN(),"@")," (",TEXT(D12,"@")," / ",TEXT(B12,"@"),")")</f>
        <v>5 (4 / 2)</v>
      </c>
      <c r="F12" s="13" t="str">
        <f>_xlfn.CONCAT(TEXT(COLUMN(),"@")," (",TEXT(D12,"@")," / ",TEXT(C12,"@"),")")</f>
        <v>6 (4 / 3)</v>
      </c>
    </row>
    <row r="13" spans="1:6" ht="20.100000000000001" customHeight="1" x14ac:dyDescent="0.25">
      <c r="A13" s="38" t="s">
        <v>49</v>
      </c>
      <c r="B13" s="39">
        <f>IFERROR(SUBTOTAL(9,#REF!),0)</f>
        <v>0</v>
      </c>
      <c r="C13" s="39">
        <v>0</v>
      </c>
      <c r="D13" s="39">
        <f>IFERROR(SUBTOTAL(9,#REF!),0)</f>
        <v>0</v>
      </c>
      <c r="E13" s="40" t="str">
        <f>IF(B13&lt;&gt;0,D13/D13,"-")</f>
        <v>-</v>
      </c>
      <c r="F13" s="40" t="str">
        <f>IF(C13&lt;&gt;0,D13/C13,"-")</f>
        <v>-</v>
      </c>
    </row>
    <row r="14" spans="1:6" x14ac:dyDescent="0.25">
      <c r="E14" s="12"/>
      <c r="F14" s="12"/>
    </row>
    <row r="15" spans="1:6" x14ac:dyDescent="0.25">
      <c r="C15" s="25"/>
    </row>
    <row r="20" spans="1:6" s="7" customFormat="1" ht="24.95" customHeight="1" x14ac:dyDescent="0.3">
      <c r="A20" s="57" t="s">
        <v>114</v>
      </c>
      <c r="B20" s="57"/>
      <c r="C20" s="57"/>
      <c r="D20" s="57"/>
      <c r="E20" s="57"/>
      <c r="F20" s="57"/>
    </row>
    <row r="21" spans="1:6" s="8" customFormat="1" ht="24.95" customHeight="1" x14ac:dyDescent="0.25">
      <c r="A21" s="9" t="s">
        <v>112</v>
      </c>
      <c r="B21" s="10"/>
      <c r="C21" s="10"/>
      <c r="D21" s="10"/>
      <c r="E21" s="10"/>
      <c r="F21" s="10"/>
    </row>
    <row r="22" spans="1:6" ht="57.6" customHeight="1" x14ac:dyDescent="0.25">
      <c r="A22" s="11" t="s">
        <v>28</v>
      </c>
      <c r="B22" s="11" t="s">
        <v>29</v>
      </c>
      <c r="C22" s="11" t="s">
        <v>5</v>
      </c>
      <c r="D22" s="11" t="s">
        <v>30</v>
      </c>
      <c r="E22" s="11" t="s">
        <v>31</v>
      </c>
      <c r="F22" s="11" t="s">
        <v>32</v>
      </c>
    </row>
    <row r="23" spans="1:6" s="12" customFormat="1" ht="15.95" customHeight="1" x14ac:dyDescent="0.25">
      <c r="A23" s="13" t="s">
        <v>9</v>
      </c>
      <c r="B23" s="13">
        <f>COLUMN()</f>
        <v>2</v>
      </c>
      <c r="C23" s="13">
        <f>COLUMN()</f>
        <v>3</v>
      </c>
      <c r="D23" s="13">
        <f>COLUMN()</f>
        <v>4</v>
      </c>
      <c r="E23" s="13" t="str">
        <f>_xlfn.CONCAT(TEXT(COLUMN(),"@")," (",TEXT(D23,"@")," / ",TEXT(B23,"@"),")")</f>
        <v>5 (4 / 2)</v>
      </c>
      <c r="F23" s="13" t="str">
        <f>_xlfn.CONCAT(TEXT(COLUMN(),"@")," (",TEXT(D23,"@")," / ",TEXT(C23,"@"),")")</f>
        <v>6 (4 / 3)</v>
      </c>
    </row>
    <row r="24" spans="1:6" ht="20.100000000000001" customHeight="1" x14ac:dyDescent="0.25">
      <c r="A24" s="38" t="s">
        <v>49</v>
      </c>
      <c r="B24" s="39">
        <f>IFERROR(SUBTOTAL(9,#REF!),0)</f>
        <v>0</v>
      </c>
      <c r="C24" s="39">
        <f>IFERROR(SUBTOTAL(9,#REF!),0)</f>
        <v>0</v>
      </c>
      <c r="D24" s="39">
        <f>IFERROR(SUBTOTAL(9,#REF!),0)</f>
        <v>0</v>
      </c>
      <c r="E24" s="40" t="str">
        <f>IF(B24&lt;&gt;0,D24/B24,"-")</f>
        <v>-</v>
      </c>
      <c r="F24" s="40" t="str">
        <f>IF(C24&lt;&gt;0,D24/C24,"-")</f>
        <v>-</v>
      </c>
    </row>
    <row r="25" spans="1:6" x14ac:dyDescent="0.25">
      <c r="A25" s="12"/>
      <c r="B25" s="12"/>
      <c r="C25" s="12"/>
      <c r="D25" s="12"/>
      <c r="E25" s="12"/>
      <c r="F25" s="12"/>
    </row>
    <row r="26" spans="1:6" x14ac:dyDescent="0.25">
      <c r="A26" s="12"/>
      <c r="B26" s="12"/>
      <c r="C26" s="12"/>
      <c r="D26" s="12"/>
      <c r="E26" s="12"/>
      <c r="F26" s="12"/>
    </row>
    <row r="27" spans="1:6" s="8" customFormat="1" ht="24.95" customHeight="1" x14ac:dyDescent="0.25">
      <c r="A27" s="9" t="s">
        <v>113</v>
      </c>
      <c r="B27" s="10"/>
      <c r="C27" s="10"/>
      <c r="D27" s="10"/>
      <c r="E27" s="10"/>
      <c r="F27" s="10"/>
    </row>
    <row r="28" spans="1:6" ht="57.6" customHeight="1" x14ac:dyDescent="0.25">
      <c r="A28" s="41" t="s">
        <v>28</v>
      </c>
      <c r="B28" s="11" t="s">
        <v>29</v>
      </c>
      <c r="C28" s="11" t="s">
        <v>5</v>
      </c>
      <c r="D28" s="11" t="s">
        <v>30</v>
      </c>
      <c r="E28" s="11" t="s">
        <v>31</v>
      </c>
      <c r="F28" s="11" t="s">
        <v>32</v>
      </c>
    </row>
    <row r="29" spans="1:6" s="12" customFormat="1" ht="15.95" customHeight="1" x14ac:dyDescent="0.25">
      <c r="A29" s="13" t="s">
        <v>9</v>
      </c>
      <c r="B29" s="13">
        <f>COLUMN()</f>
        <v>2</v>
      </c>
      <c r="C29" s="13">
        <f>COLUMN()</f>
        <v>3</v>
      </c>
      <c r="D29" s="13">
        <f>COLUMN()</f>
        <v>4</v>
      </c>
      <c r="E29" s="13" t="str">
        <f>_xlfn.CONCAT(TEXT(COLUMN(),"@")," (",TEXT(D29,"@")," / ",TEXT(B29,"@"),")")</f>
        <v>5 (4 / 2)</v>
      </c>
      <c r="F29" s="13" t="str">
        <f>_xlfn.CONCAT(TEXT(COLUMN(),"@")," (",TEXT(D29,"@")," / ",TEXT(C29,"@"),")")</f>
        <v>6 (4 / 3)</v>
      </c>
    </row>
    <row r="30" spans="1:6" ht="20.100000000000001" customHeight="1" x14ac:dyDescent="0.25">
      <c r="A30" s="38" t="s">
        <v>49</v>
      </c>
      <c r="B30" s="39">
        <f>IFERROR(SUBTOTAL(9,#REF!),0)</f>
        <v>0</v>
      </c>
      <c r="C30" s="39">
        <f>IFERROR(SUBTOTAL(9,#REF!),0)</f>
        <v>0</v>
      </c>
      <c r="D30" s="39">
        <f>IFERROR(SUBTOTAL(9,#REF!),0)</f>
        <v>0</v>
      </c>
      <c r="E30" s="40" t="str">
        <f>IF(B30&lt;&gt;0,D30/D30,"-")</f>
        <v>-</v>
      </c>
      <c r="F30" s="40" t="str">
        <f>IF(C30&lt;&gt;0,D30/C30,"-")</f>
        <v>-</v>
      </c>
    </row>
    <row r="31" spans="1:6" x14ac:dyDescent="0.25">
      <c r="E31" s="12"/>
      <c r="F31" s="12"/>
    </row>
    <row r="32" spans="1:6" x14ac:dyDescent="0.25">
      <c r="C32" s="25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17"/>
  <sheetViews>
    <sheetView tabSelected="1" zoomScaleNormal="100" workbookViewId="0">
      <pane ySplit="5" topLeftCell="A6" activePane="bottomLeft" state="frozen"/>
      <selection pane="bottomLeft" activeCell="C6" sqref="C6"/>
    </sheetView>
  </sheetViews>
  <sheetFormatPr defaultColWidth="9.140625" defaultRowHeight="15" x14ac:dyDescent="0.25"/>
  <cols>
    <col min="1" max="1" width="73.7109375" style="2" customWidth="1"/>
    <col min="2" max="2" width="27.42578125" style="2" customWidth="1"/>
    <col min="3" max="4" width="19.7109375" style="2" customWidth="1"/>
    <col min="5" max="5" width="15.7109375" style="2" customWidth="1"/>
    <col min="6" max="6" width="12.7109375" style="2" customWidth="1"/>
  </cols>
  <sheetData>
    <row r="1" spans="1:6" s="6" customFormat="1" ht="30" customHeight="1" x14ac:dyDescent="0.25">
      <c r="A1" s="57" t="s">
        <v>115</v>
      </c>
      <c r="B1" s="57"/>
      <c r="C1" s="57"/>
      <c r="D1" s="57"/>
      <c r="E1" s="57"/>
      <c r="F1" s="57"/>
    </row>
    <row r="2" spans="1:6" s="7" customFormat="1" ht="24.95" customHeight="1" x14ac:dyDescent="0.3">
      <c r="A2" s="57" t="s">
        <v>116</v>
      </c>
      <c r="B2" s="57"/>
      <c r="C2" s="57"/>
      <c r="D2" s="57"/>
      <c r="E2" s="57"/>
      <c r="F2" s="57"/>
    </row>
    <row r="3" spans="1:6" s="8" customFormat="1" ht="24.95" customHeight="1" x14ac:dyDescent="0.25">
      <c r="A3" s="9" t="s">
        <v>117</v>
      </c>
      <c r="B3" s="10"/>
      <c r="C3" s="10"/>
      <c r="D3" s="10"/>
      <c r="E3" s="10"/>
      <c r="F3" s="10"/>
    </row>
    <row r="4" spans="1:6" ht="57.6" customHeight="1" x14ac:dyDescent="0.25">
      <c r="A4" s="41" t="s">
        <v>28</v>
      </c>
      <c r="B4" s="11" t="s">
        <v>29</v>
      </c>
      <c r="C4" s="11" t="s">
        <v>5</v>
      </c>
      <c r="D4" s="11" t="s">
        <v>30</v>
      </c>
      <c r="E4" s="11" t="s">
        <v>31</v>
      </c>
      <c r="F4" s="11" t="s">
        <v>32</v>
      </c>
    </row>
    <row r="5" spans="1:6" s="12" customFormat="1" ht="15.95" customHeight="1" x14ac:dyDescent="0.25">
      <c r="A5" s="13" t="s">
        <v>9</v>
      </c>
      <c r="B5" s="13">
        <f>COLUMN()</f>
        <v>2</v>
      </c>
      <c r="C5" s="13">
        <f>COLUMN()</f>
        <v>3</v>
      </c>
      <c r="D5" s="13">
        <f>COLUMN()</f>
        <v>4</v>
      </c>
      <c r="E5" s="13" t="str">
        <f>_xlfn.CONCAT(TEXT(COLUMN(),"@")," (",TEXT(D5,"@")," / ",TEXT(B5,"@"),")")</f>
        <v>5 (4 / 2)</v>
      </c>
      <c r="F5" s="13" t="str">
        <f>_xlfn.CONCAT(TEXT(COLUMN(),"@")," (",TEXT(D5,"@")," / ",TEXT(C5,"@"),")")</f>
        <v>6 (4 / 3)</v>
      </c>
    </row>
    <row r="6" spans="1:6" x14ac:dyDescent="0.25">
      <c r="A6" s="26" t="s">
        <v>118</v>
      </c>
      <c r="B6" s="27">
        <f>SUBTOTAL(9,B7:B7)</f>
        <v>515305.92</v>
      </c>
      <c r="C6" s="27">
        <f>SUBTOTAL(9,C7:C7)</f>
        <v>633976.06999999995</v>
      </c>
      <c r="D6" s="27">
        <f>SUBTOTAL(9,D7:D7)</f>
        <v>627103.51</v>
      </c>
      <c r="E6" s="28">
        <f>IF(B6&lt;&gt;0,D6/B6,"-")</f>
        <v>1.2169538242448292</v>
      </c>
      <c r="F6" s="28">
        <f>IF(C6&lt;&gt;0,D6/C6,"-")</f>
        <v>0.98915959083439864</v>
      </c>
    </row>
    <row r="7" spans="1:6" x14ac:dyDescent="0.25">
      <c r="A7" s="35" t="s">
        <v>119</v>
      </c>
      <c r="B7" s="36">
        <f>B19</f>
        <v>515305.92</v>
      </c>
      <c r="C7" s="36">
        <v>633976.06999999995</v>
      </c>
      <c r="D7" s="36">
        <v>627103.51</v>
      </c>
      <c r="E7" s="37">
        <f>IF(B7&lt;&gt;0,D7/B7,"-")</f>
        <v>1.2169538242448292</v>
      </c>
      <c r="F7" s="37">
        <f>IF(C7&lt;&gt;0,D7/C7,"-")</f>
        <v>0.98915959083439864</v>
      </c>
    </row>
    <row r="8" spans="1:6" ht="20.100000000000001" customHeight="1" x14ac:dyDescent="0.25">
      <c r="A8" s="38" t="s">
        <v>49</v>
      </c>
      <c r="B8" s="39">
        <f>IFERROR(SUBTOTAL(9,B7:B7),0)</f>
        <v>515305.92</v>
      </c>
      <c r="C8" s="39">
        <f>IFERROR(SUBTOTAL(9,C7:C7),0)</f>
        <v>633976.06999999995</v>
      </c>
      <c r="D8" s="39">
        <f>IFERROR(SUBTOTAL(9,D7:D7),0)</f>
        <v>627103.51</v>
      </c>
      <c r="E8" s="40">
        <f>IF(B8&lt;&gt;0,D8/D8,"-")</f>
        <v>1</v>
      </c>
      <c r="F8" s="40">
        <f>IF(C8&lt;&gt;0,D8/C8,"-")</f>
        <v>0.98915959083439864</v>
      </c>
    </row>
    <row r="9" spans="1:6" x14ac:dyDescent="0.25">
      <c r="E9" s="12"/>
      <c r="F9" s="12"/>
    </row>
    <row r="14" spans="1:6" s="7" customFormat="1" ht="24.95" customHeight="1" x14ac:dyDescent="0.3">
      <c r="A14" s="57" t="s">
        <v>120</v>
      </c>
      <c r="B14" s="57"/>
      <c r="C14" s="57"/>
      <c r="D14" s="57"/>
      <c r="E14" s="57"/>
      <c r="F14" s="57"/>
    </row>
    <row r="15" spans="1:6" s="8" customFormat="1" ht="24.95" customHeight="1" x14ac:dyDescent="0.25">
      <c r="A15" s="9" t="s">
        <v>117</v>
      </c>
      <c r="B15" s="10"/>
      <c r="C15" s="10"/>
      <c r="D15" s="10"/>
      <c r="E15" s="10"/>
      <c r="F15" s="10"/>
    </row>
    <row r="16" spans="1:6" ht="57.6" customHeight="1" x14ac:dyDescent="0.25">
      <c r="A16" s="41" t="s">
        <v>28</v>
      </c>
      <c r="B16" s="11" t="s">
        <v>29</v>
      </c>
      <c r="C16" s="11" t="s">
        <v>5</v>
      </c>
      <c r="D16" s="11" t="s">
        <v>30</v>
      </c>
      <c r="E16" s="11" t="s">
        <v>31</v>
      </c>
      <c r="F16" s="11" t="s">
        <v>32</v>
      </c>
    </row>
    <row r="17" spans="1:6" s="12" customFormat="1" ht="15.95" customHeight="1" x14ac:dyDescent="0.25">
      <c r="A17" s="13" t="s">
        <v>9</v>
      </c>
      <c r="B17" s="13">
        <f>COLUMN()</f>
        <v>2</v>
      </c>
      <c r="C17" s="13">
        <v>3</v>
      </c>
      <c r="D17" s="13">
        <f>COLUMN()</f>
        <v>4</v>
      </c>
      <c r="E17" s="13" t="str">
        <f>_xlfn.CONCAT(TEXT(COLUMN(),"@")," (",TEXT(D17,"@")," / ",TEXT(B17,"@"),")")</f>
        <v>5 (4 / 2)</v>
      </c>
      <c r="F17" s="13" t="str">
        <f>_xlfn.CONCAT(TEXT(COLUMN(),"@")," (",TEXT(D17,"@")," / ",TEXT(C17,"@"),")")</f>
        <v>6 (4 / 3)</v>
      </c>
    </row>
    <row r="18" spans="1:6" x14ac:dyDescent="0.25">
      <c r="A18" s="26" t="s">
        <v>118</v>
      </c>
      <c r="B18" s="27">
        <f>SUBTOTAL(9,B30:B115)</f>
        <v>515305.92</v>
      </c>
      <c r="C18" s="27">
        <v>633976.06999999995</v>
      </c>
      <c r="D18" s="27">
        <f>SUBTOTAL(9,D30:D103)</f>
        <v>627103.51</v>
      </c>
      <c r="E18" s="28">
        <f>IF(B18&lt;&gt;0,D18/B18,"-")</f>
        <v>1.2169538242448292</v>
      </c>
      <c r="F18" s="28">
        <f>IF(C18&lt;&gt;0,D18/C18,"-")</f>
        <v>0.98915959083439864</v>
      </c>
    </row>
    <row r="19" spans="1:6" x14ac:dyDescent="0.25">
      <c r="A19" s="29" t="s">
        <v>119</v>
      </c>
      <c r="B19" s="30">
        <f>SUBTOTAL(9,B30:B115)</f>
        <v>515305.92</v>
      </c>
      <c r="C19" s="30">
        <v>633976.06999999995</v>
      </c>
      <c r="D19" s="30">
        <f>SUBTOTAL(9,D30:D103)</f>
        <v>627103.51</v>
      </c>
      <c r="E19" s="31">
        <f>IF(B19&lt;&gt;0,D19/B19,"-")</f>
        <v>1.2169538242448292</v>
      </c>
      <c r="F19" s="31">
        <f>IF(C19&lt;&gt;0,D19/C19,"-")</f>
        <v>0.98915959083439864</v>
      </c>
    </row>
    <row r="20" spans="1:6" x14ac:dyDescent="0.25">
      <c r="A20" s="42" t="s">
        <v>121</v>
      </c>
      <c r="B20" s="43"/>
      <c r="C20" s="43"/>
      <c r="D20" s="43"/>
      <c r="E20" s="43"/>
      <c r="F20" s="43"/>
    </row>
    <row r="21" spans="1:6" x14ac:dyDescent="0.25">
      <c r="A21" s="44" t="s">
        <v>122</v>
      </c>
      <c r="B21" s="1">
        <f>B28+B58</f>
        <v>489072.9499999999</v>
      </c>
      <c r="C21" s="45" t="s">
        <v>123</v>
      </c>
      <c r="D21" s="1">
        <f>D28+D58</f>
        <v>617436.83000000007</v>
      </c>
      <c r="E21" s="46"/>
      <c r="F21" s="46"/>
    </row>
    <row r="22" spans="1:6" x14ac:dyDescent="0.25">
      <c r="A22" s="44" t="s">
        <v>124</v>
      </c>
      <c r="B22" s="1">
        <f>B75</f>
        <v>5498.17</v>
      </c>
      <c r="C22" s="45" t="s">
        <v>125</v>
      </c>
      <c r="D22" s="1">
        <f>D75</f>
        <v>5729.03</v>
      </c>
      <c r="E22" s="46"/>
      <c r="F22" s="46"/>
    </row>
    <row r="23" spans="1:6" x14ac:dyDescent="0.25">
      <c r="A23" s="44" t="s">
        <v>126</v>
      </c>
      <c r="B23" s="1">
        <f>B88</f>
        <v>4348.75</v>
      </c>
      <c r="C23" s="45" t="s">
        <v>127</v>
      </c>
      <c r="D23" s="1">
        <f>D88</f>
        <v>3937.6499999999996</v>
      </c>
      <c r="E23" s="46"/>
      <c r="F23" s="46"/>
    </row>
    <row r="24" spans="1:6" x14ac:dyDescent="0.25">
      <c r="A24" s="44" t="s">
        <v>174</v>
      </c>
      <c r="B24" s="1">
        <f>B104</f>
        <v>15486.05</v>
      </c>
      <c r="C24" s="45"/>
      <c r="D24" s="1">
        <f>D104</f>
        <v>0</v>
      </c>
      <c r="E24" s="46"/>
      <c r="F24" s="46"/>
    </row>
    <row r="25" spans="1:6" x14ac:dyDescent="0.25">
      <c r="A25" s="44" t="s">
        <v>175</v>
      </c>
      <c r="B25" s="1">
        <f>B110</f>
        <v>900</v>
      </c>
      <c r="C25" s="45"/>
      <c r="D25" s="1">
        <f>D110</f>
        <v>0</v>
      </c>
      <c r="E25" s="46"/>
      <c r="F25" s="46"/>
    </row>
    <row r="26" spans="1:6" x14ac:dyDescent="0.25">
      <c r="A26" s="32" t="s">
        <v>128</v>
      </c>
      <c r="B26" s="33">
        <f>SUBTOTAL(9,B30:B115)</f>
        <v>515305.92</v>
      </c>
      <c r="C26" s="33">
        <v>633976.06999999995</v>
      </c>
      <c r="D26" s="33">
        <f>SUBTOTAL(9,D30:D103)</f>
        <v>627103.51</v>
      </c>
      <c r="E26" s="34">
        <f t="shared" ref="E26:E57" si="0">IF(B26&lt;&gt;0,D26/B26,"-")</f>
        <v>1.2169538242448292</v>
      </c>
      <c r="F26" s="34">
        <f t="shared" ref="F26:F57" si="1">IF(C26&lt;&gt;0,D26/C26,"-")</f>
        <v>0.98915959083439864</v>
      </c>
    </row>
    <row r="27" spans="1:6" x14ac:dyDescent="0.25">
      <c r="A27" s="47" t="s">
        <v>129</v>
      </c>
      <c r="B27" s="48">
        <f>SUBTOTAL(9,B30:B56)</f>
        <v>455621.71999999991</v>
      </c>
      <c r="C27" s="48">
        <v>587976.69999999995</v>
      </c>
      <c r="D27" s="48">
        <f>SUBTOTAL(9,D30:D56)</f>
        <v>581581.10000000009</v>
      </c>
      <c r="E27" s="49">
        <f t="shared" si="0"/>
        <v>1.2764560477933322</v>
      </c>
      <c r="F27" s="49">
        <f t="shared" si="1"/>
        <v>0.98912269822936882</v>
      </c>
    </row>
    <row r="28" spans="1:6" x14ac:dyDescent="0.25">
      <c r="A28" s="50" t="s">
        <v>130</v>
      </c>
      <c r="B28" s="51">
        <f>SUBTOTAL(9,B30:B56)</f>
        <v>455621.71999999991</v>
      </c>
      <c r="C28" s="51">
        <v>587976.69999999995</v>
      </c>
      <c r="D28" s="51">
        <f>SUBTOTAL(9,D30:D56)</f>
        <v>581581.10000000009</v>
      </c>
      <c r="E28" s="52">
        <f t="shared" si="0"/>
        <v>1.2764560477933322</v>
      </c>
      <c r="F28" s="52">
        <f t="shared" si="1"/>
        <v>0.98912269822936882</v>
      </c>
    </row>
    <row r="29" spans="1:6" x14ac:dyDescent="0.25">
      <c r="A29" s="53" t="s">
        <v>131</v>
      </c>
      <c r="B29" s="54">
        <f>SUBTOTAL(9,B30:B32)</f>
        <v>375449.62999999995</v>
      </c>
      <c r="C29" s="54">
        <v>468936.7</v>
      </c>
      <c r="D29" s="54">
        <f>SUBTOTAL(9,D30:D32)</f>
        <v>466388.91</v>
      </c>
      <c r="E29" s="55">
        <f t="shared" si="0"/>
        <v>1.2422143284573222</v>
      </c>
      <c r="F29" s="55">
        <f t="shared" si="1"/>
        <v>0.99456687864268245</v>
      </c>
    </row>
    <row r="30" spans="1:6" x14ac:dyDescent="0.25">
      <c r="A30" s="35" t="s">
        <v>132</v>
      </c>
      <c r="B30" s="36">
        <f>315432.29+140.62</f>
        <v>315572.90999999997</v>
      </c>
      <c r="C30" s="36"/>
      <c r="D30" s="36">
        <v>397623.16</v>
      </c>
      <c r="E30" s="37">
        <f t="shared" si="0"/>
        <v>1.2600040985774097</v>
      </c>
      <c r="F30" s="37" t="str">
        <f t="shared" si="1"/>
        <v>-</v>
      </c>
    </row>
    <row r="31" spans="1:6" x14ac:dyDescent="0.25">
      <c r="A31" s="35" t="s">
        <v>133</v>
      </c>
      <c r="B31" s="36">
        <v>10781.86</v>
      </c>
      <c r="C31" s="36"/>
      <c r="D31" s="36">
        <v>10561.54</v>
      </c>
      <c r="E31" s="37">
        <f t="shared" si="0"/>
        <v>0.97956567790715143</v>
      </c>
      <c r="F31" s="37" t="str">
        <f t="shared" si="1"/>
        <v>-</v>
      </c>
    </row>
    <row r="32" spans="1:6" x14ac:dyDescent="0.25">
      <c r="A32" s="35" t="s">
        <v>134</v>
      </c>
      <c r="B32" s="36">
        <v>49094.86</v>
      </c>
      <c r="C32" s="36"/>
      <c r="D32" s="36">
        <v>58204.21</v>
      </c>
      <c r="E32" s="37">
        <f t="shared" si="0"/>
        <v>1.1855459003243924</v>
      </c>
      <c r="F32" s="37" t="str">
        <f t="shared" si="1"/>
        <v>-</v>
      </c>
    </row>
    <row r="33" spans="1:6" x14ac:dyDescent="0.25">
      <c r="A33" s="53" t="s">
        <v>135</v>
      </c>
      <c r="B33" s="54">
        <f>SUBTOTAL(9,B34:B54)</f>
        <v>79537.679999999993</v>
      </c>
      <c r="C33" s="54">
        <v>118140</v>
      </c>
      <c r="D33" s="54">
        <f>SUBTOTAL(9,D34:D54)</f>
        <v>114404.54999999997</v>
      </c>
      <c r="E33" s="55">
        <f t="shared" si="0"/>
        <v>1.4383692106684527</v>
      </c>
      <c r="F33" s="55">
        <f t="shared" si="1"/>
        <v>0.96838115794819679</v>
      </c>
    </row>
    <row r="34" spans="1:6" x14ac:dyDescent="0.25">
      <c r="A34" s="35" t="s">
        <v>136</v>
      </c>
      <c r="B34" s="36">
        <v>3098.81</v>
      </c>
      <c r="C34" s="36"/>
      <c r="D34" s="36">
        <v>1872.9</v>
      </c>
      <c r="E34" s="37">
        <f t="shared" si="0"/>
        <v>0.60439329936330399</v>
      </c>
      <c r="F34" s="37" t="str">
        <f t="shared" si="1"/>
        <v>-</v>
      </c>
    </row>
    <row r="35" spans="1:6" x14ac:dyDescent="0.25">
      <c r="A35" s="35" t="s">
        <v>137</v>
      </c>
      <c r="B35" s="36">
        <v>5362.58</v>
      </c>
      <c r="C35" s="36"/>
      <c r="D35" s="36">
        <v>5680.73</v>
      </c>
      <c r="E35" s="37">
        <f t="shared" si="0"/>
        <v>1.0593277862521397</v>
      </c>
      <c r="F35" s="37" t="str">
        <f t="shared" si="1"/>
        <v>-</v>
      </c>
    </row>
    <row r="36" spans="1:6" x14ac:dyDescent="0.25">
      <c r="A36" s="35" t="s">
        <v>138</v>
      </c>
      <c r="B36" s="36">
        <v>926.04</v>
      </c>
      <c r="C36" s="36"/>
      <c r="D36" s="36">
        <v>2357.9</v>
      </c>
      <c r="E36" s="37">
        <f t="shared" si="0"/>
        <v>2.5462183059047128</v>
      </c>
      <c r="F36" s="37" t="str">
        <f t="shared" si="1"/>
        <v>-</v>
      </c>
    </row>
    <row r="37" spans="1:6" x14ac:dyDescent="0.25">
      <c r="A37" s="35" t="s">
        <v>139</v>
      </c>
      <c r="B37" s="36">
        <v>0</v>
      </c>
      <c r="C37" s="36"/>
      <c r="D37" s="36">
        <v>0</v>
      </c>
      <c r="E37" s="37" t="str">
        <f t="shared" si="0"/>
        <v>-</v>
      </c>
      <c r="F37" s="37" t="str">
        <f t="shared" si="1"/>
        <v>-</v>
      </c>
    </row>
    <row r="38" spans="1:6" x14ac:dyDescent="0.25">
      <c r="A38" s="35" t="s">
        <v>140</v>
      </c>
      <c r="B38" s="36">
        <v>7474.16</v>
      </c>
      <c r="C38" s="36"/>
      <c r="D38" s="36">
        <v>5233.03</v>
      </c>
      <c r="E38" s="37">
        <f t="shared" si="0"/>
        <v>0.70014958202660904</v>
      </c>
      <c r="F38" s="37" t="str">
        <f t="shared" si="1"/>
        <v>-</v>
      </c>
    </row>
    <row r="39" spans="1:6" x14ac:dyDescent="0.25">
      <c r="A39" s="35" t="s">
        <v>141</v>
      </c>
      <c r="B39" s="36">
        <v>14100.87</v>
      </c>
      <c r="C39" s="36"/>
      <c r="D39" s="36">
        <v>13016.2</v>
      </c>
      <c r="E39" s="37">
        <f t="shared" si="0"/>
        <v>0.92307779590904671</v>
      </c>
      <c r="F39" s="37" t="str">
        <f t="shared" si="1"/>
        <v>-</v>
      </c>
    </row>
    <row r="40" spans="1:6" x14ac:dyDescent="0.25">
      <c r="A40" s="35" t="s">
        <v>142</v>
      </c>
      <c r="B40" s="36">
        <v>591.22</v>
      </c>
      <c r="C40" s="36"/>
      <c r="D40" s="36">
        <v>0</v>
      </c>
      <c r="E40" s="37">
        <f t="shared" si="0"/>
        <v>0</v>
      </c>
      <c r="F40" s="37" t="str">
        <f t="shared" si="1"/>
        <v>-</v>
      </c>
    </row>
    <row r="41" spans="1:6" x14ac:dyDescent="0.25">
      <c r="A41" s="35" t="s">
        <v>143</v>
      </c>
      <c r="B41" s="36">
        <v>0</v>
      </c>
      <c r="C41" s="36"/>
      <c r="D41" s="36">
        <v>0</v>
      </c>
      <c r="E41" s="37" t="str">
        <f t="shared" si="0"/>
        <v>-</v>
      </c>
      <c r="F41" s="37" t="str">
        <f t="shared" si="1"/>
        <v>-</v>
      </c>
    </row>
    <row r="42" spans="1:6" x14ac:dyDescent="0.25">
      <c r="A42" s="35" t="s">
        <v>144</v>
      </c>
      <c r="B42" s="36">
        <v>2539.2800000000002</v>
      </c>
      <c r="C42" s="36"/>
      <c r="D42" s="36">
        <v>2613.2399999999998</v>
      </c>
      <c r="E42" s="37">
        <f t="shared" si="0"/>
        <v>1.0291263665290946</v>
      </c>
      <c r="F42" s="37" t="str">
        <f t="shared" si="1"/>
        <v>-</v>
      </c>
    </row>
    <row r="43" spans="1:6" x14ac:dyDescent="0.25">
      <c r="A43" s="35" t="s">
        <v>145</v>
      </c>
      <c r="B43" s="36">
        <v>8175.01</v>
      </c>
      <c r="C43" s="36"/>
      <c r="D43" s="36">
        <v>10518.59</v>
      </c>
      <c r="E43" s="37">
        <f t="shared" si="0"/>
        <v>1.2866761019252575</v>
      </c>
      <c r="F43" s="37" t="str">
        <f t="shared" si="1"/>
        <v>-</v>
      </c>
    </row>
    <row r="44" spans="1:6" x14ac:dyDescent="0.25">
      <c r="A44" s="35" t="s">
        <v>146</v>
      </c>
      <c r="B44" s="36">
        <v>790</v>
      </c>
      <c r="C44" s="36"/>
      <c r="D44" s="36">
        <v>0</v>
      </c>
      <c r="E44" s="37">
        <f t="shared" si="0"/>
        <v>0</v>
      </c>
      <c r="F44" s="37" t="str">
        <f t="shared" si="1"/>
        <v>-</v>
      </c>
    </row>
    <row r="45" spans="1:6" x14ac:dyDescent="0.25">
      <c r="A45" s="35" t="s">
        <v>147</v>
      </c>
      <c r="B45" s="36">
        <v>806.44</v>
      </c>
      <c r="C45" s="36"/>
      <c r="D45" s="36">
        <v>574.6</v>
      </c>
      <c r="E45" s="37">
        <f t="shared" si="0"/>
        <v>0.71251426020534692</v>
      </c>
      <c r="F45" s="37" t="str">
        <f t="shared" si="1"/>
        <v>-</v>
      </c>
    </row>
    <row r="46" spans="1:6" x14ac:dyDescent="0.25">
      <c r="A46" s="35" t="s">
        <v>148</v>
      </c>
      <c r="B46" s="36">
        <v>15618.38</v>
      </c>
      <c r="C46" s="36"/>
      <c r="D46" s="36">
        <v>51570.11</v>
      </c>
      <c r="E46" s="37">
        <f t="shared" si="0"/>
        <v>3.3018859830533001</v>
      </c>
      <c r="F46" s="37" t="str">
        <f t="shared" si="1"/>
        <v>-</v>
      </c>
    </row>
    <row r="47" spans="1:6" x14ac:dyDescent="0.25">
      <c r="A47" s="35" t="s">
        <v>149</v>
      </c>
      <c r="B47" s="36">
        <v>730</v>
      </c>
      <c r="C47" s="36"/>
      <c r="D47" s="36">
        <v>1125</v>
      </c>
      <c r="E47" s="37">
        <f t="shared" si="0"/>
        <v>1.5410958904109588</v>
      </c>
      <c r="F47" s="37" t="str">
        <f t="shared" si="1"/>
        <v>-</v>
      </c>
    </row>
    <row r="48" spans="1:6" x14ac:dyDescent="0.25">
      <c r="A48" s="35" t="s">
        <v>150</v>
      </c>
      <c r="B48" s="36">
        <v>4710.7700000000004</v>
      </c>
      <c r="C48" s="36"/>
      <c r="D48" s="36">
        <v>2340.44</v>
      </c>
      <c r="E48" s="37">
        <f t="shared" si="0"/>
        <v>0.49682748255593029</v>
      </c>
      <c r="F48" s="37" t="str">
        <f t="shared" si="1"/>
        <v>-</v>
      </c>
    </row>
    <row r="49" spans="1:6" x14ac:dyDescent="0.25">
      <c r="A49" s="35" t="s">
        <v>151</v>
      </c>
      <c r="B49" s="36">
        <v>7978.41</v>
      </c>
      <c r="C49" s="36"/>
      <c r="D49" s="36">
        <v>9028.8700000000008</v>
      </c>
      <c r="E49" s="37">
        <f t="shared" si="0"/>
        <v>1.1316628250491014</v>
      </c>
      <c r="F49" s="37" t="str">
        <f t="shared" si="1"/>
        <v>-</v>
      </c>
    </row>
    <row r="50" spans="1:6" x14ac:dyDescent="0.25">
      <c r="A50" s="35" t="s">
        <v>152</v>
      </c>
      <c r="B50" s="36">
        <v>5412.04</v>
      </c>
      <c r="C50" s="36"/>
      <c r="D50" s="36">
        <v>6847.06</v>
      </c>
      <c r="E50" s="37">
        <f t="shared" si="0"/>
        <v>1.2651532508998455</v>
      </c>
      <c r="F50" s="37" t="str">
        <f t="shared" si="1"/>
        <v>-</v>
      </c>
    </row>
    <row r="51" spans="1:6" x14ac:dyDescent="0.25">
      <c r="A51" s="35" t="s">
        <v>153</v>
      </c>
      <c r="B51" s="36">
        <v>762.01</v>
      </c>
      <c r="C51" s="36"/>
      <c r="D51" s="36">
        <v>647.83000000000004</v>
      </c>
      <c r="E51" s="37">
        <f t="shared" si="0"/>
        <v>0.85015944672642096</v>
      </c>
      <c r="F51" s="37" t="str">
        <f t="shared" si="1"/>
        <v>-</v>
      </c>
    </row>
    <row r="52" spans="1:6" x14ac:dyDescent="0.25">
      <c r="A52" s="35" t="s">
        <v>154</v>
      </c>
      <c r="B52" s="36">
        <v>297.63</v>
      </c>
      <c r="C52" s="36"/>
      <c r="D52" s="36">
        <v>302.64999999999998</v>
      </c>
      <c r="E52" s="37">
        <f t="shared" si="0"/>
        <v>1.0168665793098812</v>
      </c>
      <c r="F52" s="37" t="str">
        <f t="shared" si="1"/>
        <v>-</v>
      </c>
    </row>
    <row r="53" spans="1:6" x14ac:dyDescent="0.25">
      <c r="A53" s="35" t="s">
        <v>155</v>
      </c>
      <c r="B53" s="36">
        <v>60</v>
      </c>
      <c r="C53" s="36"/>
      <c r="D53" s="36">
        <v>465</v>
      </c>
      <c r="E53" s="37">
        <f t="shared" si="0"/>
        <v>7.75</v>
      </c>
      <c r="F53" s="37" t="str">
        <f t="shared" si="1"/>
        <v>-</v>
      </c>
    </row>
    <row r="54" spans="1:6" x14ac:dyDescent="0.25">
      <c r="A54" s="35" t="s">
        <v>156</v>
      </c>
      <c r="B54" s="36">
        <v>104.03</v>
      </c>
      <c r="C54" s="36"/>
      <c r="D54" s="36">
        <v>210.4</v>
      </c>
      <c r="E54" s="37">
        <f t="shared" si="0"/>
        <v>2.0224935114870712</v>
      </c>
      <c r="F54" s="37" t="str">
        <f t="shared" si="1"/>
        <v>-</v>
      </c>
    </row>
    <row r="55" spans="1:6" x14ac:dyDescent="0.25">
      <c r="A55" s="53" t="s">
        <v>157</v>
      </c>
      <c r="B55" s="54">
        <f>SUBTOTAL(9,B56:B56)</f>
        <v>634.41</v>
      </c>
      <c r="C55" s="54">
        <v>900</v>
      </c>
      <c r="D55" s="54">
        <f>SUBTOTAL(9,D56:D56)</f>
        <v>787.64</v>
      </c>
      <c r="E55" s="55">
        <f t="shared" si="0"/>
        <v>1.2415315017102506</v>
      </c>
      <c r="F55" s="55">
        <f t="shared" si="1"/>
        <v>0.87515555555555558</v>
      </c>
    </row>
    <row r="56" spans="1:6" x14ac:dyDescent="0.25">
      <c r="A56" s="35" t="s">
        <v>158</v>
      </c>
      <c r="B56" s="36">
        <v>634.41</v>
      </c>
      <c r="C56" s="36"/>
      <c r="D56" s="36">
        <v>787.64</v>
      </c>
      <c r="E56" s="37">
        <f t="shared" si="0"/>
        <v>1.2415315017102506</v>
      </c>
      <c r="F56" s="37" t="str">
        <f t="shared" si="1"/>
        <v>-</v>
      </c>
    </row>
    <row r="57" spans="1:6" x14ac:dyDescent="0.25">
      <c r="A57" s="47" t="s">
        <v>159</v>
      </c>
      <c r="B57" s="48">
        <f>SUBTOTAL(9,B61:B73)</f>
        <v>33001.229999999996</v>
      </c>
      <c r="C57" s="48">
        <v>35936</v>
      </c>
      <c r="D57" s="48">
        <f>SUBTOTAL(9,D61:D73)</f>
        <v>35855.730000000003</v>
      </c>
      <c r="E57" s="49">
        <f t="shared" si="0"/>
        <v>1.0864967760292574</v>
      </c>
      <c r="F57" s="49">
        <f t="shared" si="1"/>
        <v>0.99776630676758693</v>
      </c>
    </row>
    <row r="58" spans="1:6" x14ac:dyDescent="0.25">
      <c r="A58" s="50" t="s">
        <v>130</v>
      </c>
      <c r="B58" s="51">
        <f>SUBTOTAL(9,B60:B73)</f>
        <v>33451.229999999996</v>
      </c>
      <c r="C58" s="51">
        <v>35936</v>
      </c>
      <c r="D58" s="51">
        <f t="shared" ref="C58:D58" si="2">SUBTOTAL(9,D60:D73)</f>
        <v>35855.730000000003</v>
      </c>
      <c r="E58" s="52">
        <f t="shared" ref="E58:E96" si="3">IF(B58&lt;&gt;0,D58/B58,"-")</f>
        <v>1.0718807649225457</v>
      </c>
      <c r="F58" s="52">
        <f t="shared" ref="F58:F96" si="4">IF(C58&lt;&gt;0,D58/C58,"-")</f>
        <v>0.99776630676758693</v>
      </c>
    </row>
    <row r="59" spans="1:6" x14ac:dyDescent="0.25">
      <c r="A59" s="53" t="s">
        <v>135</v>
      </c>
      <c r="B59" s="54">
        <f>SUBTOTAL(9,B60:B66)</f>
        <v>25800.85</v>
      </c>
      <c r="C59" s="54">
        <v>25170</v>
      </c>
      <c r="D59" s="54">
        <f t="shared" ref="C59:D59" si="5">SUBTOTAL(9,D60:D66)</f>
        <v>25091.74</v>
      </c>
      <c r="E59" s="55">
        <f t="shared" si="3"/>
        <v>0.97251602175897323</v>
      </c>
      <c r="F59" s="55">
        <f t="shared" si="4"/>
        <v>0.99689074294795399</v>
      </c>
    </row>
    <row r="60" spans="1:6" x14ac:dyDescent="0.25">
      <c r="A60" s="35" t="s">
        <v>136</v>
      </c>
      <c r="B60" s="36">
        <v>450</v>
      </c>
      <c r="C60" s="36"/>
      <c r="D60" s="36">
        <v>0</v>
      </c>
      <c r="E60" s="37">
        <f t="shared" ref="E60" si="6">IF(B60&lt;&gt;0,D60/B60,"-")</f>
        <v>0</v>
      </c>
      <c r="F60" s="37" t="str">
        <f t="shared" ref="F60" si="7">IF(C60&lt;&gt;0,D60/C60,"-")</f>
        <v>-</v>
      </c>
    </row>
    <row r="61" spans="1:6" x14ac:dyDescent="0.25">
      <c r="A61" s="35" t="s">
        <v>140</v>
      </c>
      <c r="B61" s="36">
        <v>509.66</v>
      </c>
      <c r="C61" s="36"/>
      <c r="D61" s="36">
        <v>1185.93</v>
      </c>
      <c r="E61" s="37">
        <f t="shared" si="3"/>
        <v>2.3269042106502376</v>
      </c>
      <c r="F61" s="37" t="str">
        <f t="shared" si="4"/>
        <v>-</v>
      </c>
    </row>
    <row r="62" spans="1:6" x14ac:dyDescent="0.25">
      <c r="A62" s="35" t="s">
        <v>145</v>
      </c>
      <c r="B62" s="36">
        <v>2244</v>
      </c>
      <c r="C62" s="36"/>
      <c r="D62" s="36">
        <v>5558.75</v>
      </c>
      <c r="E62" s="37">
        <f t="shared" si="3"/>
        <v>2.4771613190730837</v>
      </c>
      <c r="F62" s="37" t="str">
        <f t="shared" si="4"/>
        <v>-</v>
      </c>
    </row>
    <row r="63" spans="1:6" x14ac:dyDescent="0.25">
      <c r="A63" s="35" t="s">
        <v>150</v>
      </c>
      <c r="B63" s="36">
        <v>3104</v>
      </c>
      <c r="C63" s="36"/>
      <c r="D63" s="36">
        <v>3537.84</v>
      </c>
      <c r="E63" s="37">
        <f t="shared" si="3"/>
        <v>1.1397680412371134</v>
      </c>
      <c r="F63" s="37" t="str">
        <f t="shared" si="4"/>
        <v>-</v>
      </c>
    </row>
    <row r="64" spans="1:6" x14ac:dyDescent="0.25">
      <c r="A64" s="35" t="s">
        <v>151</v>
      </c>
      <c r="B64" s="36">
        <v>2600</v>
      </c>
      <c r="C64" s="36"/>
      <c r="D64" s="36">
        <v>2125</v>
      </c>
      <c r="E64" s="37">
        <f t="shared" si="3"/>
        <v>0.81730769230769229</v>
      </c>
      <c r="F64" s="37" t="str">
        <f t="shared" si="4"/>
        <v>-</v>
      </c>
    </row>
    <row r="65" spans="1:6" x14ac:dyDescent="0.25">
      <c r="A65" s="35" t="s">
        <v>152</v>
      </c>
      <c r="B65" s="36">
        <v>16893.189999999999</v>
      </c>
      <c r="C65" s="36"/>
      <c r="D65" s="36">
        <v>12621</v>
      </c>
      <c r="E65" s="37">
        <f t="shared" si="3"/>
        <v>0.74710578641452563</v>
      </c>
      <c r="F65" s="37" t="str">
        <f t="shared" si="4"/>
        <v>-</v>
      </c>
    </row>
    <row r="66" spans="1:6" x14ac:dyDescent="0.25">
      <c r="A66" s="35" t="s">
        <v>153</v>
      </c>
      <c r="B66" s="36">
        <v>0</v>
      </c>
      <c r="C66" s="36"/>
      <c r="D66" s="36">
        <v>63.22</v>
      </c>
      <c r="E66" s="37" t="str">
        <f t="shared" si="3"/>
        <v>-</v>
      </c>
      <c r="F66" s="37" t="str">
        <f t="shared" si="4"/>
        <v>-</v>
      </c>
    </row>
    <row r="67" spans="1:6" x14ac:dyDescent="0.25">
      <c r="A67" s="53" t="s">
        <v>160</v>
      </c>
      <c r="B67" s="54">
        <f>SUBTOTAL(9,B68:B69)</f>
        <v>0</v>
      </c>
      <c r="C67" s="54">
        <v>7039</v>
      </c>
      <c r="D67" s="54">
        <f>SUBTOTAL(9,D68:D69)</f>
        <v>7038.24</v>
      </c>
      <c r="E67" s="55" t="str">
        <f t="shared" si="3"/>
        <v>-</v>
      </c>
      <c r="F67" s="55">
        <f t="shared" si="4"/>
        <v>0.9998920301179145</v>
      </c>
    </row>
    <row r="68" spans="1:6" x14ac:dyDescent="0.25">
      <c r="A68" s="35" t="s">
        <v>161</v>
      </c>
      <c r="B68" s="36">
        <v>0</v>
      </c>
      <c r="C68" s="36"/>
      <c r="D68" s="36">
        <v>937.5</v>
      </c>
      <c r="E68" s="37" t="str">
        <f t="shared" si="3"/>
        <v>-</v>
      </c>
      <c r="F68" s="37" t="str">
        <f t="shared" si="4"/>
        <v>-</v>
      </c>
    </row>
    <row r="69" spans="1:6" x14ac:dyDescent="0.25">
      <c r="A69" s="35" t="s">
        <v>162</v>
      </c>
      <c r="B69" s="36">
        <v>0</v>
      </c>
      <c r="C69" s="36"/>
      <c r="D69" s="36">
        <v>6100.74</v>
      </c>
      <c r="E69" s="37" t="str">
        <f t="shared" si="3"/>
        <v>-</v>
      </c>
      <c r="F69" s="37" t="str">
        <f t="shared" si="4"/>
        <v>-</v>
      </c>
    </row>
    <row r="70" spans="1:6" x14ac:dyDescent="0.25">
      <c r="A70" s="53" t="s">
        <v>163</v>
      </c>
      <c r="B70" s="54">
        <f>SUBTOTAL(9,B71:B73)</f>
        <v>7650.38</v>
      </c>
      <c r="C70" s="54">
        <v>3727</v>
      </c>
      <c r="D70" s="54">
        <f>SUBTOTAL(9,D71:D73)</f>
        <v>3725.75</v>
      </c>
      <c r="E70" s="55">
        <f t="shared" si="3"/>
        <v>0.48700195284417241</v>
      </c>
      <c r="F70" s="55">
        <f t="shared" si="4"/>
        <v>0.9996646096055809</v>
      </c>
    </row>
    <row r="71" spans="1:6" x14ac:dyDescent="0.25">
      <c r="A71" s="35" t="s">
        <v>164</v>
      </c>
      <c r="B71" s="36">
        <v>7650.38</v>
      </c>
      <c r="C71" s="36"/>
      <c r="D71" s="36">
        <v>2616.25</v>
      </c>
      <c r="E71" s="37">
        <f t="shared" si="3"/>
        <v>0.34197647698545691</v>
      </c>
      <c r="F71" s="37" t="str">
        <f t="shared" si="4"/>
        <v>-</v>
      </c>
    </row>
    <row r="72" spans="1:6" x14ac:dyDescent="0.25">
      <c r="A72" s="35" t="s">
        <v>165</v>
      </c>
      <c r="B72" s="36">
        <v>0</v>
      </c>
      <c r="C72" s="36"/>
      <c r="D72" s="36">
        <v>662.5</v>
      </c>
      <c r="E72" s="37" t="str">
        <f t="shared" si="3"/>
        <v>-</v>
      </c>
      <c r="F72" s="37" t="str">
        <f t="shared" si="4"/>
        <v>-</v>
      </c>
    </row>
    <row r="73" spans="1:6" x14ac:dyDescent="0.25">
      <c r="A73" s="35" t="s">
        <v>166</v>
      </c>
      <c r="B73" s="36">
        <v>0</v>
      </c>
      <c r="C73" s="36"/>
      <c r="D73" s="36">
        <v>447</v>
      </c>
      <c r="E73" s="37" t="str">
        <f t="shared" si="3"/>
        <v>-</v>
      </c>
      <c r="F73" s="37" t="str">
        <f t="shared" si="4"/>
        <v>-</v>
      </c>
    </row>
    <row r="74" spans="1:6" x14ac:dyDescent="0.25">
      <c r="A74" s="47" t="s">
        <v>167</v>
      </c>
      <c r="B74" s="48">
        <f>SUBTOTAL(9,B82:B103)</f>
        <v>5625.7699999999995</v>
      </c>
      <c r="C74" s="48">
        <v>10063.370000000001</v>
      </c>
      <c r="D74" s="48">
        <f>SUBTOTAL(9,D82:D103)</f>
        <v>9666.6799999999985</v>
      </c>
      <c r="E74" s="49">
        <f t="shared" si="3"/>
        <v>1.7182856746720891</v>
      </c>
      <c r="F74" s="49">
        <f t="shared" si="4"/>
        <v>0.96058079947373476</v>
      </c>
    </row>
    <row r="75" spans="1:6" x14ac:dyDescent="0.25">
      <c r="A75" s="50" t="s">
        <v>168</v>
      </c>
      <c r="B75" s="51">
        <f>SUBTOTAL(9,B77:B87)</f>
        <v>5498.17</v>
      </c>
      <c r="C75" s="51">
        <v>5425.1</v>
      </c>
      <c r="D75" s="51">
        <f>SUBTOTAL(9,D82:D87)</f>
        <v>5729.03</v>
      </c>
      <c r="E75" s="52">
        <f t="shared" si="3"/>
        <v>1.0419885161790194</v>
      </c>
      <c r="F75" s="52">
        <f t="shared" si="4"/>
        <v>1.0560229304528947</v>
      </c>
    </row>
    <row r="76" spans="1:6" x14ac:dyDescent="0.25">
      <c r="A76" s="53" t="s">
        <v>131</v>
      </c>
      <c r="B76" s="54">
        <f>SUBTOTAL(9,B77:B78)</f>
        <v>3715.9700000000003</v>
      </c>
      <c r="C76" s="54">
        <f t="shared" ref="C76:D76" si="8">SUBTOTAL(9,C77:C78)</f>
        <v>0</v>
      </c>
      <c r="D76" s="54">
        <f t="shared" si="8"/>
        <v>0</v>
      </c>
      <c r="E76" s="55">
        <f>IF(B76&lt;&gt;0,D76/B76,"-")</f>
        <v>0</v>
      </c>
      <c r="F76" s="55" t="str">
        <f t="shared" ref="F76" si="9">IF(C76&lt;&gt;0,D76/C76,"-")</f>
        <v>-</v>
      </c>
    </row>
    <row r="77" spans="1:6" x14ac:dyDescent="0.25">
      <c r="A77" s="35" t="s">
        <v>132</v>
      </c>
      <c r="B77" s="36">
        <v>1704.94</v>
      </c>
      <c r="C77" s="36"/>
      <c r="D77" s="36">
        <v>0</v>
      </c>
      <c r="E77" s="37"/>
      <c r="F77" s="37"/>
    </row>
    <row r="78" spans="1:6" x14ac:dyDescent="0.25">
      <c r="A78" s="35" t="s">
        <v>133</v>
      </c>
      <c r="B78" s="36">
        <v>2011.03</v>
      </c>
      <c r="C78" s="36"/>
      <c r="D78" s="36">
        <v>0</v>
      </c>
      <c r="E78" s="37"/>
      <c r="F78" s="37"/>
    </row>
    <row r="79" spans="1:6" x14ac:dyDescent="0.25">
      <c r="A79" s="53" t="s">
        <v>135</v>
      </c>
      <c r="B79" s="54">
        <f>SUBTOTAL(9,B80:B87)</f>
        <v>1782.2</v>
      </c>
      <c r="C79" s="54">
        <v>5425.1</v>
      </c>
      <c r="D79" s="54">
        <f>SUBTOTAL(9,D82:D87)</f>
        <v>5729.03</v>
      </c>
      <c r="E79" s="55">
        <f t="shared" si="3"/>
        <v>3.2145830995398943</v>
      </c>
      <c r="F79" s="55">
        <f t="shared" si="4"/>
        <v>1.0560229304528947</v>
      </c>
    </row>
    <row r="80" spans="1:6" x14ac:dyDescent="0.25">
      <c r="A80" s="35" t="s">
        <v>136</v>
      </c>
      <c r="B80" s="36">
        <v>201.3</v>
      </c>
      <c r="C80" s="36"/>
      <c r="D80" s="36">
        <v>0</v>
      </c>
      <c r="E80" s="37">
        <f t="shared" ref="E80" si="10">IF(B80&lt;&gt;0,D80/B80,"-")</f>
        <v>0</v>
      </c>
      <c r="F80" s="37" t="str">
        <f t="shared" ref="F80" si="11">IF(C80&lt;&gt;0,D80/C80,"-")</f>
        <v>-</v>
      </c>
    </row>
    <row r="81" spans="1:6" x14ac:dyDescent="0.25">
      <c r="A81" s="35" t="s">
        <v>140</v>
      </c>
      <c r="B81" s="36">
        <v>303.88</v>
      </c>
      <c r="C81" s="36"/>
      <c r="D81" s="36">
        <v>0</v>
      </c>
      <c r="E81" s="37"/>
      <c r="F81" s="37"/>
    </row>
    <row r="82" spans="1:6" x14ac:dyDescent="0.25">
      <c r="A82" s="35" t="s">
        <v>144</v>
      </c>
      <c r="B82" s="36">
        <v>41</v>
      </c>
      <c r="C82" s="36"/>
      <c r="D82" s="36">
        <v>263</v>
      </c>
      <c r="E82" s="37">
        <f t="shared" si="3"/>
        <v>6.4146341463414638</v>
      </c>
      <c r="F82" s="37" t="str">
        <f t="shared" si="4"/>
        <v>-</v>
      </c>
    </row>
    <row r="83" spans="1:6" x14ac:dyDescent="0.25">
      <c r="A83" s="35" t="s">
        <v>145</v>
      </c>
      <c r="B83" s="36">
        <v>0</v>
      </c>
      <c r="C83" s="36"/>
      <c r="D83" s="36">
        <v>0</v>
      </c>
      <c r="E83" s="37" t="str">
        <f t="shared" si="3"/>
        <v>-</v>
      </c>
      <c r="F83" s="37" t="str">
        <f t="shared" si="4"/>
        <v>-</v>
      </c>
    </row>
    <row r="84" spans="1:6" x14ac:dyDescent="0.25">
      <c r="A84" s="35" t="s">
        <v>150</v>
      </c>
      <c r="B84" s="36">
        <v>1102.77</v>
      </c>
      <c r="C84" s="36"/>
      <c r="D84" s="36">
        <v>635.16999999999996</v>
      </c>
      <c r="E84" s="37">
        <f t="shared" si="3"/>
        <v>0.57597685827507095</v>
      </c>
      <c r="F84" s="37" t="str">
        <f t="shared" si="4"/>
        <v>-</v>
      </c>
    </row>
    <row r="85" spans="1:6" x14ac:dyDescent="0.25">
      <c r="A85" s="35" t="s">
        <v>152</v>
      </c>
      <c r="B85" s="36">
        <v>90</v>
      </c>
      <c r="C85" s="36"/>
      <c r="D85" s="36">
        <v>4395.5</v>
      </c>
      <c r="E85" s="37">
        <f t="shared" si="3"/>
        <v>48.838888888888889</v>
      </c>
      <c r="F85" s="37" t="str">
        <f t="shared" si="4"/>
        <v>-</v>
      </c>
    </row>
    <row r="86" spans="1:6" x14ac:dyDescent="0.25">
      <c r="A86" s="35" t="s">
        <v>169</v>
      </c>
      <c r="B86" s="36">
        <v>0</v>
      </c>
      <c r="C86" s="36"/>
      <c r="D86" s="36">
        <v>379.16</v>
      </c>
      <c r="E86" s="37" t="str">
        <f t="shared" si="3"/>
        <v>-</v>
      </c>
      <c r="F86" s="37" t="str">
        <f t="shared" si="4"/>
        <v>-</v>
      </c>
    </row>
    <row r="87" spans="1:6" x14ac:dyDescent="0.25">
      <c r="A87" s="35" t="s">
        <v>154</v>
      </c>
      <c r="B87" s="36">
        <v>43.25</v>
      </c>
      <c r="C87" s="36"/>
      <c r="D87" s="36">
        <v>56.2</v>
      </c>
      <c r="E87" s="37">
        <f t="shared" si="3"/>
        <v>1.2994219653179191</v>
      </c>
      <c r="F87" s="37" t="str">
        <f t="shared" si="4"/>
        <v>-</v>
      </c>
    </row>
    <row r="88" spans="1:6" x14ac:dyDescent="0.25">
      <c r="A88" s="50" t="s">
        <v>170</v>
      </c>
      <c r="B88" s="51">
        <f>SUBTOTAL(9,B90:B103)</f>
        <v>4348.75</v>
      </c>
      <c r="C88" s="51">
        <v>4638.2700000000004</v>
      </c>
      <c r="D88" s="51">
        <f>SUBTOTAL(9,D90:D103)</f>
        <v>3937.6499999999996</v>
      </c>
      <c r="E88" s="52">
        <f t="shared" si="3"/>
        <v>0.90546708824374811</v>
      </c>
      <c r="F88" s="52">
        <f t="shared" si="4"/>
        <v>0.84894799138471866</v>
      </c>
    </row>
    <row r="89" spans="1:6" x14ac:dyDescent="0.25">
      <c r="A89" s="53" t="s">
        <v>131</v>
      </c>
      <c r="B89" s="54">
        <f>SUBTOTAL(9,B90:B90)</f>
        <v>2390.6</v>
      </c>
      <c r="C89" s="54">
        <v>387.48</v>
      </c>
      <c r="D89" s="54">
        <f>SUBTOTAL(9,D90:D90)</f>
        <v>387.48</v>
      </c>
      <c r="E89" s="55">
        <f t="shared" si="3"/>
        <v>0.16208483225968379</v>
      </c>
      <c r="F89" s="55">
        <f t="shared" si="4"/>
        <v>1</v>
      </c>
    </row>
    <row r="90" spans="1:6" x14ac:dyDescent="0.25">
      <c r="A90" s="35" t="s">
        <v>132</v>
      </c>
      <c r="B90" s="36">
        <v>2390.6</v>
      </c>
      <c r="C90" s="36"/>
      <c r="D90" s="36">
        <v>387.48</v>
      </c>
      <c r="E90" s="37">
        <f t="shared" si="3"/>
        <v>0.16208483225968379</v>
      </c>
      <c r="F90" s="37" t="str">
        <f t="shared" si="4"/>
        <v>-</v>
      </c>
    </row>
    <row r="91" spans="1:6" x14ac:dyDescent="0.25">
      <c r="A91" s="53" t="s">
        <v>135</v>
      </c>
      <c r="B91" s="54">
        <f>SUBTOTAL(9,B92:B98)</f>
        <v>1271.5</v>
      </c>
      <c r="C91" s="54">
        <v>3769.67</v>
      </c>
      <c r="D91" s="54">
        <f>SUBTOTAL(9,D92:D98)</f>
        <v>2220.2399999999998</v>
      </c>
      <c r="E91" s="55">
        <f t="shared" si="3"/>
        <v>1.7461580810066848</v>
      </c>
      <c r="F91" s="55">
        <f t="shared" si="4"/>
        <v>0.58897463173168996</v>
      </c>
    </row>
    <row r="92" spans="1:6" x14ac:dyDescent="0.25">
      <c r="A92" s="35" t="s">
        <v>136</v>
      </c>
      <c r="B92" s="36">
        <v>119.4</v>
      </c>
      <c r="C92" s="36"/>
      <c r="D92" s="36">
        <v>0</v>
      </c>
      <c r="E92" s="37"/>
      <c r="F92" s="37"/>
    </row>
    <row r="93" spans="1:6" x14ac:dyDescent="0.25">
      <c r="A93" s="35" t="s">
        <v>140</v>
      </c>
      <c r="B93" s="36">
        <v>62.95</v>
      </c>
      <c r="C93" s="36"/>
      <c r="D93" s="36">
        <v>75.12</v>
      </c>
      <c r="E93" s="37">
        <f t="shared" si="3"/>
        <v>1.1933280381254965</v>
      </c>
      <c r="F93" s="37" t="str">
        <f t="shared" si="4"/>
        <v>-</v>
      </c>
    </row>
    <row r="94" spans="1:6" x14ac:dyDescent="0.25">
      <c r="A94" s="35" t="s">
        <v>145</v>
      </c>
      <c r="B94" s="36">
        <v>0</v>
      </c>
      <c r="C94" s="36"/>
      <c r="D94" s="36">
        <v>0</v>
      </c>
      <c r="E94" s="37" t="str">
        <f t="shared" si="3"/>
        <v>-</v>
      </c>
      <c r="F94" s="37" t="str">
        <f t="shared" si="4"/>
        <v>-</v>
      </c>
    </row>
    <row r="95" spans="1:6" x14ac:dyDescent="0.25">
      <c r="A95" s="35" t="s">
        <v>150</v>
      </c>
      <c r="B95" s="36">
        <v>927.76</v>
      </c>
      <c r="C95" s="36"/>
      <c r="D95" s="36">
        <v>328.95</v>
      </c>
      <c r="E95" s="37">
        <f t="shared" si="3"/>
        <v>0.35456368026213675</v>
      </c>
      <c r="F95" s="37" t="str">
        <f t="shared" si="4"/>
        <v>-</v>
      </c>
    </row>
    <row r="96" spans="1:6" x14ac:dyDescent="0.25">
      <c r="A96" s="35" t="s">
        <v>152</v>
      </c>
      <c r="B96" s="36">
        <v>161.38999999999999</v>
      </c>
      <c r="C96" s="36"/>
      <c r="D96" s="36">
        <v>1160.45</v>
      </c>
      <c r="E96" s="37">
        <f t="shared" si="3"/>
        <v>7.190346365945846</v>
      </c>
      <c r="F96" s="37" t="str">
        <f t="shared" si="4"/>
        <v>-</v>
      </c>
    </row>
    <row r="97" spans="1:6" x14ac:dyDescent="0.25">
      <c r="A97" s="35" t="s">
        <v>154</v>
      </c>
      <c r="B97" s="36">
        <v>0</v>
      </c>
      <c r="C97" s="36"/>
      <c r="D97" s="36">
        <v>289.27</v>
      </c>
      <c r="E97" s="37" t="str">
        <f t="shared" ref="E97:E110" si="12">IF(B97&lt;&gt;0,D97/B97,"-")</f>
        <v>-</v>
      </c>
      <c r="F97" s="37" t="str">
        <f t="shared" ref="F97:F116" si="13">IF(C97&lt;&gt;0,D97/C97,"-")</f>
        <v>-</v>
      </c>
    </row>
    <row r="98" spans="1:6" x14ac:dyDescent="0.25">
      <c r="A98" s="35" t="s">
        <v>171</v>
      </c>
      <c r="B98" s="36">
        <v>0</v>
      </c>
      <c r="C98" s="36"/>
      <c r="D98" s="36">
        <v>366.45</v>
      </c>
      <c r="E98" s="37" t="str">
        <f t="shared" si="12"/>
        <v>-</v>
      </c>
      <c r="F98" s="37" t="str">
        <f t="shared" si="13"/>
        <v>-</v>
      </c>
    </row>
    <row r="99" spans="1:6" x14ac:dyDescent="0.25">
      <c r="A99" s="53" t="s">
        <v>160</v>
      </c>
      <c r="B99" s="54">
        <f>SUBTOTAL(9,B100:B100)</f>
        <v>0</v>
      </c>
      <c r="C99" s="54">
        <v>0</v>
      </c>
      <c r="D99" s="54">
        <f>SUBTOTAL(9,D100:D100)</f>
        <v>417.5</v>
      </c>
      <c r="E99" s="55" t="str">
        <f t="shared" si="12"/>
        <v>-</v>
      </c>
      <c r="F99" s="55" t="str">
        <f t="shared" si="13"/>
        <v>-</v>
      </c>
    </row>
    <row r="100" spans="1:6" x14ac:dyDescent="0.25">
      <c r="A100" s="35" t="s">
        <v>162</v>
      </c>
      <c r="B100" s="36">
        <v>0</v>
      </c>
      <c r="C100" s="36"/>
      <c r="D100" s="36">
        <v>417.5</v>
      </c>
      <c r="E100" s="37" t="str">
        <f t="shared" si="12"/>
        <v>-</v>
      </c>
      <c r="F100" s="37" t="str">
        <f t="shared" si="13"/>
        <v>-</v>
      </c>
    </row>
    <row r="101" spans="1:6" x14ac:dyDescent="0.25">
      <c r="A101" s="53" t="s">
        <v>163</v>
      </c>
      <c r="B101" s="54">
        <f>SUBTOTAL(9,B102:B103)</f>
        <v>686.65</v>
      </c>
      <c r="C101" s="54">
        <v>481.12</v>
      </c>
      <c r="D101" s="54">
        <f>SUBTOTAL(9,D102:D103)</f>
        <v>912.43</v>
      </c>
      <c r="E101" s="55">
        <f t="shared" si="12"/>
        <v>1.3288138061603436</v>
      </c>
      <c r="F101" s="55">
        <f t="shared" si="13"/>
        <v>1.8964707349517791</v>
      </c>
    </row>
    <row r="102" spans="1:6" x14ac:dyDescent="0.25">
      <c r="A102" s="35" t="s">
        <v>164</v>
      </c>
      <c r="B102" s="36">
        <v>686.65</v>
      </c>
      <c r="C102" s="36"/>
      <c r="D102" s="36">
        <v>844.05</v>
      </c>
      <c r="E102" s="37">
        <f t="shared" si="12"/>
        <v>1.2292288647782712</v>
      </c>
      <c r="F102" s="37" t="str">
        <f t="shared" si="13"/>
        <v>-</v>
      </c>
    </row>
    <row r="103" spans="1:6" x14ac:dyDescent="0.25">
      <c r="A103" s="35" t="s">
        <v>166</v>
      </c>
      <c r="B103" s="36">
        <v>0</v>
      </c>
      <c r="C103" s="36"/>
      <c r="D103" s="36">
        <v>68.38</v>
      </c>
      <c r="E103" s="37" t="str">
        <f t="shared" si="12"/>
        <v>-</v>
      </c>
      <c r="F103" s="37" t="str">
        <f t="shared" si="13"/>
        <v>-</v>
      </c>
    </row>
    <row r="104" spans="1:6" x14ac:dyDescent="0.25">
      <c r="A104" s="50" t="s">
        <v>172</v>
      </c>
      <c r="B104" s="51">
        <f>SUBTOTAL(9,B106:B109)</f>
        <v>15486.05</v>
      </c>
      <c r="C104" s="51">
        <f t="shared" ref="C104:D104" si="14">SUBTOTAL(9,C106:C109)</f>
        <v>0</v>
      </c>
      <c r="D104" s="51">
        <f t="shared" si="14"/>
        <v>0</v>
      </c>
      <c r="E104" s="52">
        <f t="shared" si="12"/>
        <v>0</v>
      </c>
      <c r="F104" s="52" t="str">
        <f t="shared" si="13"/>
        <v>-</v>
      </c>
    </row>
    <row r="105" spans="1:6" x14ac:dyDescent="0.25">
      <c r="A105" s="53" t="s">
        <v>131</v>
      </c>
      <c r="B105" s="54">
        <f>SUBTOTAL(9,B106:B107)</f>
        <v>15477.05</v>
      </c>
      <c r="C105" s="54">
        <v>0</v>
      </c>
      <c r="D105" s="54">
        <f>SUBTOTAL(9,D106:D108)</f>
        <v>0</v>
      </c>
      <c r="E105" s="55">
        <f t="shared" si="12"/>
        <v>0</v>
      </c>
      <c r="F105" s="55" t="str">
        <f t="shared" si="13"/>
        <v>-</v>
      </c>
    </row>
    <row r="106" spans="1:6" x14ac:dyDescent="0.25">
      <c r="A106" s="35" t="s">
        <v>132</v>
      </c>
      <c r="B106" s="36">
        <v>15410.8</v>
      </c>
      <c r="C106" s="36"/>
      <c r="D106" s="36">
        <v>0</v>
      </c>
      <c r="E106" s="37">
        <f t="shared" si="12"/>
        <v>0</v>
      </c>
      <c r="F106" s="37" t="str">
        <f t="shared" si="13"/>
        <v>-</v>
      </c>
    </row>
    <row r="107" spans="1:6" x14ac:dyDescent="0.25">
      <c r="A107" s="35" t="s">
        <v>134</v>
      </c>
      <c r="B107" s="36">
        <v>66.25</v>
      </c>
      <c r="C107" s="36"/>
      <c r="D107" s="36">
        <v>0</v>
      </c>
      <c r="E107" s="37">
        <f t="shared" si="12"/>
        <v>0</v>
      </c>
      <c r="F107" s="37" t="str">
        <f t="shared" si="13"/>
        <v>-</v>
      </c>
    </row>
    <row r="108" spans="1:6" x14ac:dyDescent="0.25">
      <c r="A108" s="53" t="s">
        <v>135</v>
      </c>
      <c r="B108" s="54">
        <f>SUBTOTAL(9,B109:B109)</f>
        <v>9</v>
      </c>
      <c r="C108" s="54">
        <v>0</v>
      </c>
      <c r="D108" s="54">
        <f>SUBTOTAL(9,D109:D124)</f>
        <v>0</v>
      </c>
      <c r="E108" s="55">
        <f t="shared" si="12"/>
        <v>0</v>
      </c>
      <c r="F108" s="55" t="str">
        <f t="shared" si="13"/>
        <v>-</v>
      </c>
    </row>
    <row r="109" spans="1:6" x14ac:dyDescent="0.25">
      <c r="A109" s="35" t="s">
        <v>137</v>
      </c>
      <c r="B109" s="36">
        <v>9</v>
      </c>
      <c r="C109" s="36"/>
      <c r="D109" s="36">
        <v>0</v>
      </c>
      <c r="E109" s="37">
        <f t="shared" si="12"/>
        <v>0</v>
      </c>
      <c r="F109" s="37" t="str">
        <f t="shared" si="13"/>
        <v>-</v>
      </c>
    </row>
    <row r="110" spans="1:6" x14ac:dyDescent="0.25">
      <c r="A110" s="50" t="s">
        <v>173</v>
      </c>
      <c r="B110" s="51">
        <f>SUBTOTAL(9,B111:B115)</f>
        <v>900</v>
      </c>
      <c r="C110" s="51">
        <f>SUBTOTAL(9,C111:C115)</f>
        <v>0</v>
      </c>
      <c r="D110" s="51">
        <f t="shared" ref="D110" si="15">SUBTOTAL(9,D111:D115)</f>
        <v>0</v>
      </c>
      <c r="E110" s="52">
        <f t="shared" si="12"/>
        <v>0</v>
      </c>
      <c r="F110" s="52" t="str">
        <f t="shared" si="13"/>
        <v>-</v>
      </c>
    </row>
    <row r="111" spans="1:6" x14ac:dyDescent="0.25">
      <c r="A111" s="53" t="s">
        <v>135</v>
      </c>
      <c r="B111" s="54">
        <f>SUBTOTAL(9,B112:B115)</f>
        <v>900</v>
      </c>
      <c r="C111" s="54">
        <v>0</v>
      </c>
      <c r="D111" s="54">
        <f>SUBTOTAL(9,D113:D115)</f>
        <v>0</v>
      </c>
      <c r="E111" s="55">
        <f t="shared" ref="E111" si="16">IF(B111&lt;&gt;0,D111/B111,"-")</f>
        <v>0</v>
      </c>
      <c r="F111" s="55" t="str">
        <f t="shared" ref="F111" si="17">IF(C111&lt;&gt;0,D111/C111,"-")</f>
        <v>-</v>
      </c>
    </row>
    <row r="112" spans="1:6" x14ac:dyDescent="0.25">
      <c r="A112" s="35" t="s">
        <v>140</v>
      </c>
      <c r="B112" s="36">
        <v>380.89</v>
      </c>
      <c r="C112" s="36"/>
      <c r="D112" s="36">
        <v>0</v>
      </c>
      <c r="E112" s="37">
        <f t="shared" ref="E112:E115" si="18">IF(B112&lt;&gt;0,D112/B112,"-")</f>
        <v>0</v>
      </c>
      <c r="F112" s="37"/>
    </row>
    <row r="113" spans="1:6" x14ac:dyDescent="0.25">
      <c r="A113" s="35" t="s">
        <v>144</v>
      </c>
      <c r="B113" s="36">
        <v>267.25</v>
      </c>
      <c r="C113" s="36"/>
      <c r="D113" s="36">
        <v>0</v>
      </c>
      <c r="E113" s="37">
        <f t="shared" si="18"/>
        <v>0</v>
      </c>
      <c r="F113" s="37" t="str">
        <f t="shared" ref="F113:F115" si="19">IF(C113&lt;&gt;0,D113/C113,"-")</f>
        <v>-</v>
      </c>
    </row>
    <row r="114" spans="1:6" x14ac:dyDescent="0.25">
      <c r="A114" s="35" t="s">
        <v>150</v>
      </c>
      <c r="B114" s="36">
        <v>90</v>
      </c>
      <c r="C114" s="36"/>
      <c r="D114" s="36">
        <v>0</v>
      </c>
      <c r="E114" s="37">
        <f t="shared" si="18"/>
        <v>0</v>
      </c>
      <c r="F114" s="37" t="str">
        <f t="shared" si="19"/>
        <v>-</v>
      </c>
    </row>
    <row r="115" spans="1:6" x14ac:dyDescent="0.25">
      <c r="A115" s="35" t="s">
        <v>152</v>
      </c>
      <c r="B115" s="36">
        <v>161.86000000000001</v>
      </c>
      <c r="C115" s="36"/>
      <c r="D115" s="36">
        <v>0</v>
      </c>
      <c r="E115" s="37">
        <f t="shared" si="18"/>
        <v>0</v>
      </c>
      <c r="F115" s="37" t="str">
        <f t="shared" si="19"/>
        <v>-</v>
      </c>
    </row>
    <row r="116" spans="1:6" ht="20.100000000000001" customHeight="1" x14ac:dyDescent="0.25">
      <c r="A116" s="38" t="s">
        <v>49</v>
      </c>
      <c r="B116" s="39">
        <f>IFERROR(SUBTOTAL(9,B30:B103),0)</f>
        <v>498919.87</v>
      </c>
      <c r="C116" s="39">
        <v>633976.06999999995</v>
      </c>
      <c r="D116" s="39">
        <f>IFERROR(SUBTOTAL(9,D30:D103),0)</f>
        <v>627103.51</v>
      </c>
      <c r="E116" s="40">
        <f>IF(B116&lt;&gt;0,D116/D116,"-")</f>
        <v>1</v>
      </c>
      <c r="F116" s="40">
        <f t="shared" si="13"/>
        <v>0.98915959083439864</v>
      </c>
    </row>
    <row r="117" spans="1:6" x14ac:dyDescent="0.25">
      <c r="E117" s="12"/>
      <c r="F117" s="12"/>
    </row>
  </sheetData>
  <mergeCells count="3">
    <mergeCell ref="A2:F2"/>
    <mergeCell ref="A1:F1"/>
    <mergeCell ref="A14:F14"/>
  </mergeCells>
  <pageMargins left="0.70866141732283505" right="0.70866141732283505" top="0.74803149606299202" bottom="0.74803149606299202" header="0.31496062992126" footer="0.31496062992126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Matasić</dc:creator>
  <cp:lastModifiedBy>Jadranka Matasić</cp:lastModifiedBy>
  <cp:lastPrinted>2026-03-25T12:18:22Z</cp:lastPrinted>
  <dcterms:created xsi:type="dcterms:W3CDTF">2026-03-23T11:25:50Z</dcterms:created>
  <dcterms:modified xsi:type="dcterms:W3CDTF">2026-03-27T09:12:01Z</dcterms:modified>
</cp:coreProperties>
</file>