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Z:\FINANCIJSKI PLANOVI\PLANOVI 2025 - 2027\"/>
    </mc:Choice>
  </mc:AlternateContent>
  <xr:revisionPtr revIDLastSave="0" documentId="13_ncr:1_{5649971D-EC4E-4994-AFDB-3F7EB5B77D7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ažetak" sheetId="2" r:id="rId1"/>
    <sheet name="Račun prihoda i rashoda" sheetId="3" r:id="rId2"/>
    <sheet name="Račun financiranja" sheetId="4" r:id="rId3"/>
    <sheet name="Posebni dio" sheetId="5" r:id="rId4"/>
  </sheets>
  <definedNames>
    <definedName name="__S0A_Master_DS__X" localSheetId="0">Sažetak!$A$8:$F$26</definedName>
    <definedName name="__S0A_Naslov_DS__" localSheetId="0">Sažetak!$A$1:$F$7</definedName>
    <definedName name="__S1A_G01_DS__X" localSheetId="2">'Račun financiranja'!#REF!</definedName>
    <definedName name="__S1A_G01_DS__X" localSheetId="1">'Račun prihoda i rashoda'!$A$7:$F$25</definedName>
    <definedName name="__S1A_G02_DS__X" localSheetId="2">'Račun financiranja'!#REF!</definedName>
    <definedName name="__S1A_G02_DS__X" localSheetId="1">'Račun prihoda i rashoda'!$A$8:$F$10</definedName>
    <definedName name="__S1A_G03_DS__X" localSheetId="2">'Račun financiranja'!#REF!</definedName>
    <definedName name="__S1A_G03_DS__X" localSheetId="1">'Račun prihoda i rashoda'!$A$9:$F$10</definedName>
    <definedName name="__S1A_Master_DS__X" localSheetId="2">'Račun financiranja'!#REF!</definedName>
    <definedName name="__S1A_Master_DS__X" localSheetId="1">'Račun prihoda i rashoda'!$A$10:$F$10</definedName>
    <definedName name="__S1A_Naslov_DS__" localSheetId="2">'Račun financiranja'!$A$1:$F$6</definedName>
    <definedName name="__S1A_Naslov_DS__" localSheetId="1">'Račun prihoda i rashoda'!$A$1:$F$6</definedName>
    <definedName name="__S2A_G01_DS__X" localSheetId="3">'Posebni dio'!$A$6:$F$7</definedName>
    <definedName name="__S2A_Master_DS__X" localSheetId="3">'Posebni dio'!$A$7:$F$7</definedName>
    <definedName name="__S2A_Naslov_DS__" localSheetId="3">'Posebni dio'!$A$1:$F$5</definedName>
    <definedName name="S0A_RedoviSveuk" localSheetId="0">Sažetak!#REF!</definedName>
    <definedName name="S0A_Ver1" localSheetId="0">Sažetak!$A$8:$F$26</definedName>
    <definedName name="S1A_RedoviSveuk" localSheetId="2">'Račun financiranja'!$A$7:$F$7</definedName>
    <definedName name="S1A_RedoviSveuk" localSheetId="1">'Račun prihoda i rashoda'!$A$26:$F$26</definedName>
    <definedName name="S2A_RedoviSveuk" localSheetId="3">'Posebni dio'!$A$8:$F$8</definedName>
  </definedNames>
  <calcPr calcId="191029"/>
</workbook>
</file>

<file path=xl/calcChain.xml><?xml version="1.0" encoding="utf-8"?>
<calcChain xmlns="http://schemas.openxmlformats.org/spreadsheetml/2006/main">
  <c r="D121" i="3" l="1"/>
  <c r="C121" i="3"/>
  <c r="B121" i="3"/>
  <c r="B105" i="3"/>
  <c r="E105" i="3" s="1"/>
  <c r="C105" i="3"/>
  <c r="D105" i="3"/>
  <c r="D33" i="3"/>
  <c r="F10" i="2"/>
  <c r="F77" i="5" l="1"/>
  <c r="E108" i="5" l="1"/>
  <c r="F108" i="5"/>
  <c r="E106" i="5"/>
  <c r="F106" i="5"/>
  <c r="E101" i="5"/>
  <c r="F101" i="5"/>
  <c r="E94" i="5"/>
  <c r="F94" i="5"/>
  <c r="E92" i="5"/>
  <c r="F92" i="5"/>
  <c r="F78" i="5"/>
  <c r="E78" i="5"/>
  <c r="E80" i="5"/>
  <c r="E81" i="5"/>
  <c r="F80" i="5"/>
  <c r="F81" i="5"/>
  <c r="E61" i="5"/>
  <c r="F61" i="5"/>
  <c r="F31" i="5"/>
  <c r="E31" i="5"/>
  <c r="F113" i="5"/>
  <c r="E113" i="5"/>
  <c r="F112" i="5"/>
  <c r="E112" i="5"/>
  <c r="F111" i="5"/>
  <c r="E111" i="5"/>
  <c r="D110" i="5"/>
  <c r="F110" i="5" s="1"/>
  <c r="B110" i="5"/>
  <c r="D104" i="5"/>
  <c r="B104" i="5"/>
  <c r="D107" i="5"/>
  <c r="D103" i="5" s="1"/>
  <c r="B107" i="5"/>
  <c r="B103" i="5" s="1"/>
  <c r="B24" i="5" s="1"/>
  <c r="F105" i="5"/>
  <c r="E105" i="5"/>
  <c r="F104" i="5"/>
  <c r="D100" i="5"/>
  <c r="B100" i="5"/>
  <c r="D91" i="5"/>
  <c r="B91" i="5"/>
  <c r="B88" i="5" s="1"/>
  <c r="B23" i="5" s="1"/>
  <c r="D79" i="5"/>
  <c r="F79" i="5" s="1"/>
  <c r="B79" i="5"/>
  <c r="B76" i="5" s="1"/>
  <c r="B22" i="5" s="1"/>
  <c r="D77" i="5"/>
  <c r="B77" i="5"/>
  <c r="D60" i="5"/>
  <c r="B60" i="5"/>
  <c r="B68" i="5"/>
  <c r="E77" i="5" l="1"/>
  <c r="D76" i="5"/>
  <c r="D22" i="5" s="1"/>
  <c r="F103" i="5"/>
  <c r="D24" i="5"/>
  <c r="E103" i="5"/>
  <c r="E110" i="5"/>
  <c r="B109" i="5"/>
  <c r="B25" i="5" s="1"/>
  <c r="D109" i="5"/>
  <c r="E104" i="5"/>
  <c r="E107" i="5"/>
  <c r="F107" i="5"/>
  <c r="F109" i="5" l="1"/>
  <c r="D25" i="5"/>
  <c r="E109" i="5"/>
  <c r="B116" i="3" l="1"/>
  <c r="B112" i="3"/>
  <c r="F120" i="3"/>
  <c r="E120" i="3"/>
  <c r="D119" i="3"/>
  <c r="C119" i="3"/>
  <c r="F119" i="3" s="1"/>
  <c r="B119" i="3"/>
  <c r="F118" i="3"/>
  <c r="E118" i="3"/>
  <c r="D117" i="3"/>
  <c r="C117" i="3"/>
  <c r="F117" i="3" s="1"/>
  <c r="B117" i="3"/>
  <c r="F104" i="3"/>
  <c r="E104" i="3"/>
  <c r="D103" i="3"/>
  <c r="C103" i="3"/>
  <c r="B103" i="3"/>
  <c r="F102" i="3"/>
  <c r="E102" i="3"/>
  <c r="D101" i="3"/>
  <c r="C101" i="3"/>
  <c r="B101" i="3"/>
  <c r="B59" i="3"/>
  <c r="B54" i="3"/>
  <c r="B48" i="3"/>
  <c r="B44" i="3"/>
  <c r="B40" i="3"/>
  <c r="B35" i="3"/>
  <c r="B43" i="3"/>
  <c r="B61" i="3"/>
  <c r="B53" i="3"/>
  <c r="B38" i="3"/>
  <c r="B80" i="3"/>
  <c r="B34" i="3"/>
  <c r="F36" i="3"/>
  <c r="E36" i="3"/>
  <c r="F13" i="3"/>
  <c r="E13" i="3"/>
  <c r="F12" i="3"/>
  <c r="D12" i="3"/>
  <c r="B12" i="3"/>
  <c r="D11" i="3"/>
  <c r="F11" i="3" s="1"/>
  <c r="B11" i="3"/>
  <c r="B17" i="3"/>
  <c r="F21" i="3"/>
  <c r="E21" i="3"/>
  <c r="F20" i="3"/>
  <c r="D20" i="3"/>
  <c r="B20" i="3"/>
  <c r="D23" i="2"/>
  <c r="D24" i="3"/>
  <c r="E119" i="3" l="1"/>
  <c r="E117" i="3"/>
  <c r="E103" i="3"/>
  <c r="F103" i="3"/>
  <c r="E101" i="3"/>
  <c r="F101" i="3"/>
  <c r="E11" i="3"/>
  <c r="E12" i="3"/>
  <c r="E20" i="3"/>
  <c r="B7" i="3"/>
  <c r="F102" i="5" l="1"/>
  <c r="E102" i="5"/>
  <c r="F100" i="5"/>
  <c r="E100" i="5"/>
  <c r="F99" i="5"/>
  <c r="E99" i="5"/>
  <c r="F98" i="5"/>
  <c r="E98" i="5"/>
  <c r="F97" i="5"/>
  <c r="E97" i="5"/>
  <c r="F96" i="5"/>
  <c r="E96" i="5"/>
  <c r="F95" i="5"/>
  <c r="E95" i="5"/>
  <c r="F93" i="5"/>
  <c r="E93" i="5"/>
  <c r="F91" i="5"/>
  <c r="E91" i="5"/>
  <c r="F90" i="5"/>
  <c r="E90" i="5"/>
  <c r="F89" i="5"/>
  <c r="D89" i="5"/>
  <c r="B89" i="5"/>
  <c r="E89" i="5" s="1"/>
  <c r="F87" i="5"/>
  <c r="E87" i="5"/>
  <c r="F86" i="5"/>
  <c r="E86" i="5"/>
  <c r="F85" i="5"/>
  <c r="E85" i="5"/>
  <c r="F84" i="5"/>
  <c r="E84" i="5"/>
  <c r="F83" i="5"/>
  <c r="E83" i="5"/>
  <c r="F82" i="5"/>
  <c r="E82" i="5"/>
  <c r="E79" i="5"/>
  <c r="F76" i="5"/>
  <c r="F74" i="5"/>
  <c r="E74" i="5"/>
  <c r="F73" i="5"/>
  <c r="E73" i="5"/>
  <c r="F72" i="5"/>
  <c r="E72" i="5"/>
  <c r="D71" i="5"/>
  <c r="B71" i="5"/>
  <c r="F70" i="5"/>
  <c r="E70" i="5"/>
  <c r="F69" i="5"/>
  <c r="E69" i="5"/>
  <c r="D68" i="5"/>
  <c r="F67" i="5"/>
  <c r="E67" i="5"/>
  <c r="F66" i="5"/>
  <c r="E66" i="5"/>
  <c r="F65" i="5"/>
  <c r="E65" i="5"/>
  <c r="F64" i="5"/>
  <c r="E64" i="5"/>
  <c r="F63" i="5"/>
  <c r="E63" i="5"/>
  <c r="F62" i="5"/>
  <c r="E62" i="5"/>
  <c r="F60" i="5"/>
  <c r="E60" i="5"/>
  <c r="F57" i="5"/>
  <c r="E57" i="5"/>
  <c r="D56" i="5"/>
  <c r="F56" i="5" s="1"/>
  <c r="B56" i="5"/>
  <c r="E56" i="5" s="1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D34" i="5"/>
  <c r="B34" i="5"/>
  <c r="F33" i="5"/>
  <c r="E33" i="5"/>
  <c r="F32" i="5"/>
  <c r="E32" i="5"/>
  <c r="F30" i="5"/>
  <c r="E30" i="5"/>
  <c r="D29" i="5"/>
  <c r="F29" i="5" s="1"/>
  <c r="B29" i="5"/>
  <c r="D17" i="5"/>
  <c r="F17" i="5" s="1"/>
  <c r="B17" i="5"/>
  <c r="D8" i="5"/>
  <c r="C8" i="5"/>
  <c r="B8" i="5"/>
  <c r="F7" i="5"/>
  <c r="E7" i="5"/>
  <c r="D6" i="5"/>
  <c r="C6" i="5"/>
  <c r="B6" i="5"/>
  <c r="D5" i="5"/>
  <c r="F5" i="5" s="1"/>
  <c r="C5" i="5"/>
  <c r="B5" i="5"/>
  <c r="E30" i="4"/>
  <c r="D30" i="4"/>
  <c r="C30" i="4"/>
  <c r="F30" i="4" s="1"/>
  <c r="B30" i="4"/>
  <c r="D29" i="4"/>
  <c r="F29" i="4" s="1"/>
  <c r="C29" i="4"/>
  <c r="B29" i="4"/>
  <c r="E29" i="4" s="1"/>
  <c r="F24" i="4"/>
  <c r="E24" i="4"/>
  <c r="D24" i="4"/>
  <c r="C24" i="4"/>
  <c r="B24" i="4"/>
  <c r="D23" i="4"/>
  <c r="F23" i="4" s="1"/>
  <c r="C23" i="4"/>
  <c r="B23" i="4"/>
  <c r="F13" i="4"/>
  <c r="E13" i="4"/>
  <c r="D13" i="4"/>
  <c r="B13" i="4"/>
  <c r="D12" i="4"/>
  <c r="F12" i="4" s="1"/>
  <c r="B12" i="4"/>
  <c r="F7" i="4"/>
  <c r="D7" i="4"/>
  <c r="B7" i="4"/>
  <c r="E7" i="4" s="1"/>
  <c r="D6" i="4"/>
  <c r="E6" i="4" s="1"/>
  <c r="B6" i="4"/>
  <c r="D134" i="3"/>
  <c r="C134" i="3"/>
  <c r="B134" i="3"/>
  <c r="E134" i="3" s="1"/>
  <c r="F133" i="3"/>
  <c r="E133" i="3"/>
  <c r="D132" i="3"/>
  <c r="C132" i="3"/>
  <c r="F132" i="3" s="1"/>
  <c r="B132" i="3"/>
  <c r="E132" i="3" s="1"/>
  <c r="D131" i="3"/>
  <c r="F131" i="3" s="1"/>
  <c r="C131" i="3"/>
  <c r="B131" i="3"/>
  <c r="E121" i="3"/>
  <c r="F116" i="3"/>
  <c r="E116" i="3"/>
  <c r="D115" i="3"/>
  <c r="C115" i="3"/>
  <c r="F115" i="3" s="1"/>
  <c r="B115" i="3"/>
  <c r="E115" i="3" s="1"/>
  <c r="F114" i="3"/>
  <c r="E114" i="3"/>
  <c r="D113" i="3"/>
  <c r="C113" i="3"/>
  <c r="B113" i="3"/>
  <c r="E113" i="3" s="1"/>
  <c r="F112" i="3"/>
  <c r="E112" i="3"/>
  <c r="D111" i="3"/>
  <c r="C111" i="3"/>
  <c r="B111" i="3"/>
  <c r="E111" i="3" s="1"/>
  <c r="D110" i="3"/>
  <c r="F110" i="3" s="1"/>
  <c r="C110" i="3"/>
  <c r="B110" i="3"/>
  <c r="F100" i="3"/>
  <c r="E100" i="3"/>
  <c r="D99" i="3"/>
  <c r="C99" i="3"/>
  <c r="B99" i="3"/>
  <c r="F98" i="3"/>
  <c r="E98" i="3"/>
  <c r="D97" i="3"/>
  <c r="C97" i="3"/>
  <c r="B97" i="3"/>
  <c r="E97" i="3" s="1"/>
  <c r="F96" i="3"/>
  <c r="E96" i="3"/>
  <c r="D95" i="3"/>
  <c r="C95" i="3"/>
  <c r="B95" i="3"/>
  <c r="E95" i="3" s="1"/>
  <c r="D94" i="3"/>
  <c r="F94" i="3" s="1"/>
  <c r="C94" i="3"/>
  <c r="B94" i="3"/>
  <c r="F83" i="3"/>
  <c r="E83" i="3"/>
  <c r="F82" i="3"/>
  <c r="D82" i="3"/>
  <c r="D78" i="3" s="1"/>
  <c r="F78" i="3" s="1"/>
  <c r="B82" i="3"/>
  <c r="E82" i="3" s="1"/>
  <c r="F81" i="3"/>
  <c r="E81" i="3"/>
  <c r="F80" i="3"/>
  <c r="E80" i="3"/>
  <c r="F79" i="3"/>
  <c r="D79" i="3"/>
  <c r="B79" i="3"/>
  <c r="E79" i="3" s="1"/>
  <c r="F77" i="3"/>
  <c r="E77" i="3"/>
  <c r="F76" i="3"/>
  <c r="E76" i="3"/>
  <c r="F75" i="3"/>
  <c r="E75" i="3"/>
  <c r="D75" i="3"/>
  <c r="B75" i="3"/>
  <c r="D74" i="3"/>
  <c r="F74" i="3" s="1"/>
  <c r="B74" i="3"/>
  <c r="E74" i="3" s="1"/>
  <c r="F72" i="3"/>
  <c r="E72" i="3"/>
  <c r="F71" i="3"/>
  <c r="D71" i="3"/>
  <c r="B71" i="3"/>
  <c r="E71" i="3" s="1"/>
  <c r="D70" i="3"/>
  <c r="F70" i="3" s="1"/>
  <c r="B70" i="3"/>
  <c r="E70" i="3" s="1"/>
  <c r="F69" i="3"/>
  <c r="E69" i="3"/>
  <c r="F68" i="3"/>
  <c r="E68" i="3"/>
  <c r="F67" i="3"/>
  <c r="E67" i="3"/>
  <c r="F66" i="3"/>
  <c r="E66" i="3"/>
  <c r="F65" i="3"/>
  <c r="E65" i="3"/>
  <c r="F64" i="3"/>
  <c r="D64" i="3"/>
  <c r="B64" i="3"/>
  <c r="F63" i="3"/>
  <c r="E63" i="3"/>
  <c r="F62" i="3"/>
  <c r="D62" i="3"/>
  <c r="B62" i="3"/>
  <c r="E62" i="3" s="1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F54" i="3"/>
  <c r="E54" i="3"/>
  <c r="F53" i="3"/>
  <c r="E53" i="3"/>
  <c r="F52" i="3"/>
  <c r="D52" i="3"/>
  <c r="B52" i="3"/>
  <c r="E52" i="3" s="1"/>
  <c r="F51" i="3"/>
  <c r="E51" i="3"/>
  <c r="F50" i="3"/>
  <c r="E50" i="3"/>
  <c r="F49" i="3"/>
  <c r="E49" i="3"/>
  <c r="F48" i="3"/>
  <c r="E48" i="3"/>
  <c r="F47" i="3"/>
  <c r="D47" i="3"/>
  <c r="D41" i="3" s="1"/>
  <c r="F41" i="3" s="1"/>
  <c r="B47" i="3"/>
  <c r="E47" i="3" s="1"/>
  <c r="F46" i="3"/>
  <c r="E46" i="3"/>
  <c r="F45" i="3"/>
  <c r="E45" i="3"/>
  <c r="F44" i="3"/>
  <c r="E44" i="3"/>
  <c r="F43" i="3"/>
  <c r="E43" i="3"/>
  <c r="F42" i="3"/>
  <c r="D42" i="3"/>
  <c r="B42" i="3"/>
  <c r="E42" i="3" s="1"/>
  <c r="F40" i="3"/>
  <c r="E40" i="3"/>
  <c r="F39" i="3"/>
  <c r="D39" i="3"/>
  <c r="B39" i="3"/>
  <c r="F38" i="3"/>
  <c r="E38" i="3"/>
  <c r="F37" i="3"/>
  <c r="D37" i="3"/>
  <c r="B37" i="3"/>
  <c r="E37" i="3" s="1"/>
  <c r="F35" i="3"/>
  <c r="E35" i="3"/>
  <c r="F34" i="3"/>
  <c r="D34" i="3"/>
  <c r="E34" i="3"/>
  <c r="D31" i="3"/>
  <c r="F31" i="3" s="1"/>
  <c r="B31" i="3"/>
  <c r="F25" i="3"/>
  <c r="E25" i="3"/>
  <c r="F24" i="3"/>
  <c r="E24" i="3"/>
  <c r="F23" i="3"/>
  <c r="D23" i="3"/>
  <c r="B23" i="3"/>
  <c r="D22" i="3"/>
  <c r="F22" i="3" s="1"/>
  <c r="B22" i="3"/>
  <c r="F19" i="3"/>
  <c r="E19" i="3"/>
  <c r="F18" i="3"/>
  <c r="D18" i="3"/>
  <c r="B18" i="3"/>
  <c r="F17" i="3"/>
  <c r="D17" i="3"/>
  <c r="F16" i="3"/>
  <c r="E16" i="3"/>
  <c r="F15" i="3"/>
  <c r="D15" i="3"/>
  <c r="B15" i="3"/>
  <c r="E15" i="3" s="1"/>
  <c r="D14" i="3"/>
  <c r="B14" i="3"/>
  <c r="F10" i="3"/>
  <c r="E10" i="3"/>
  <c r="F9" i="3"/>
  <c r="D9" i="3"/>
  <c r="B9" i="3"/>
  <c r="E9" i="3" s="1"/>
  <c r="F8" i="3"/>
  <c r="D8" i="3"/>
  <c r="B8" i="3"/>
  <c r="E8" i="3" s="1"/>
  <c r="D6" i="3"/>
  <c r="F6" i="3" s="1"/>
  <c r="B6" i="3"/>
  <c r="B26" i="2"/>
  <c r="E26" i="2" s="1"/>
  <c r="F25" i="2"/>
  <c r="D25" i="2"/>
  <c r="C25" i="2"/>
  <c r="B25" i="2"/>
  <c r="E25" i="2" s="1"/>
  <c r="F24" i="2"/>
  <c r="E24" i="2"/>
  <c r="F23" i="2"/>
  <c r="E23" i="2"/>
  <c r="E22" i="2"/>
  <c r="D22" i="2"/>
  <c r="C22" i="2"/>
  <c r="F22" i="2" s="1"/>
  <c r="B22" i="2"/>
  <c r="F21" i="2"/>
  <c r="E21" i="2"/>
  <c r="F20" i="2"/>
  <c r="E20" i="2"/>
  <c r="D19" i="2"/>
  <c r="E19" i="2" s="1"/>
  <c r="C19" i="2"/>
  <c r="B19" i="2"/>
  <c r="F18" i="2"/>
  <c r="E18" i="2"/>
  <c r="D18" i="2"/>
  <c r="C18" i="2"/>
  <c r="B18" i="2"/>
  <c r="D14" i="2"/>
  <c r="D26" i="2" s="1"/>
  <c r="C14" i="2"/>
  <c r="F14" i="2" s="1"/>
  <c r="B14" i="2"/>
  <c r="E14" i="2" s="1"/>
  <c r="D13" i="2"/>
  <c r="C13" i="2"/>
  <c r="F13" i="2" s="1"/>
  <c r="B13" i="2"/>
  <c r="E13" i="2" s="1"/>
  <c r="F12" i="2"/>
  <c r="E12" i="2"/>
  <c r="F11" i="2"/>
  <c r="E11" i="2"/>
  <c r="D10" i="2"/>
  <c r="C10" i="2"/>
  <c r="B10" i="2"/>
  <c r="E10" i="2" s="1"/>
  <c r="F9" i="2"/>
  <c r="E9" i="2"/>
  <c r="F8" i="2"/>
  <c r="E8" i="2"/>
  <c r="D7" i="2"/>
  <c r="F7" i="2" s="1"/>
  <c r="C7" i="2"/>
  <c r="B7" i="2"/>
  <c r="E71" i="5" l="1"/>
  <c r="B59" i="5"/>
  <c r="F68" i="5"/>
  <c r="D59" i="5"/>
  <c r="E76" i="5"/>
  <c r="E29" i="5"/>
  <c r="B58" i="5"/>
  <c r="E6" i="5"/>
  <c r="D27" i="5"/>
  <c r="F27" i="5" s="1"/>
  <c r="F6" i="5"/>
  <c r="E8" i="5"/>
  <c r="F8" i="5"/>
  <c r="E34" i="5"/>
  <c r="B27" i="5"/>
  <c r="E99" i="3"/>
  <c r="E22" i="3"/>
  <c r="F113" i="3"/>
  <c r="B78" i="3"/>
  <c r="E23" i="3"/>
  <c r="F97" i="3"/>
  <c r="F105" i="3"/>
  <c r="E17" i="3"/>
  <c r="D73" i="3"/>
  <c r="F73" i="3" s="1"/>
  <c r="F95" i="3"/>
  <c r="F33" i="3"/>
  <c r="B41" i="3"/>
  <c r="E41" i="3" s="1"/>
  <c r="F111" i="3"/>
  <c r="E18" i="3"/>
  <c r="F134" i="3"/>
  <c r="D7" i="3"/>
  <c r="F7" i="3" s="1"/>
  <c r="B28" i="5"/>
  <c r="B21" i="5" s="1"/>
  <c r="D28" i="5"/>
  <c r="F28" i="5" s="1"/>
  <c r="D88" i="5"/>
  <c r="D23" i="5" s="1"/>
  <c r="E14" i="3"/>
  <c r="E31" i="3"/>
  <c r="E39" i="3"/>
  <c r="E110" i="3"/>
  <c r="F121" i="3"/>
  <c r="F6" i="4"/>
  <c r="E5" i="5"/>
  <c r="C26" i="2"/>
  <c r="F26" i="2" s="1"/>
  <c r="F14" i="3"/>
  <c r="F99" i="3"/>
  <c r="E64" i="3"/>
  <c r="D32" i="3"/>
  <c r="F32" i="3" s="1"/>
  <c r="F34" i="5"/>
  <c r="F71" i="5"/>
  <c r="E23" i="4"/>
  <c r="E17" i="5"/>
  <c r="F19" i="2"/>
  <c r="D58" i="5"/>
  <c r="E68" i="5"/>
  <c r="E94" i="3"/>
  <c r="E7" i="2"/>
  <c r="E6" i="3"/>
  <c r="B26" i="3"/>
  <c r="B33" i="3"/>
  <c r="E33" i="3" s="1"/>
  <c r="D26" i="3"/>
  <c r="F26" i="3" s="1"/>
  <c r="E131" i="3"/>
  <c r="E12" i="4"/>
  <c r="F59" i="5" l="1"/>
  <c r="D21" i="5"/>
  <c r="E27" i="5"/>
  <c r="E59" i="5"/>
  <c r="E58" i="5"/>
  <c r="E28" i="5"/>
  <c r="B32" i="3"/>
  <c r="E32" i="3" s="1"/>
  <c r="D84" i="3"/>
  <c r="F84" i="3" s="1"/>
  <c r="E26" i="3"/>
  <c r="E78" i="3"/>
  <c r="B73" i="3"/>
  <c r="E73" i="3" s="1"/>
  <c r="E7" i="3"/>
  <c r="E88" i="5"/>
  <c r="B75" i="5"/>
  <c r="B114" i="5" s="1"/>
  <c r="F58" i="5"/>
  <c r="F88" i="5"/>
  <c r="D75" i="5"/>
  <c r="D18" i="5" s="1"/>
  <c r="D114" i="5" l="1"/>
  <c r="F114" i="5" s="1"/>
  <c r="D19" i="5"/>
  <c r="F19" i="5" s="1"/>
  <c r="B19" i="5"/>
  <c r="B18" i="5"/>
  <c r="B84" i="3"/>
  <c r="E84" i="3" s="1"/>
  <c r="E75" i="5"/>
  <c r="B26" i="5"/>
  <c r="F75" i="5"/>
  <c r="D26" i="5"/>
  <c r="F26" i="5" s="1"/>
  <c r="F18" i="5"/>
  <c r="E19" i="5" l="1"/>
  <c r="E114" i="5"/>
  <c r="E18" i="5"/>
  <c r="E26" i="5"/>
</calcChain>
</file>

<file path=xl/sharedStrings.xml><?xml version="1.0" encoding="utf-8"?>
<sst xmlns="http://schemas.openxmlformats.org/spreadsheetml/2006/main" count="331" uniqueCount="185">
  <si>
    <t>MINISTARSTVO KULTURE I MEDIJA</t>
  </si>
  <si>
    <t>IZVRŠENJE PRORAČUNA ZA 2025. GODINU</t>
  </si>
  <si>
    <t>I. OPĆI DIO</t>
  </si>
  <si>
    <t>SAŽETAK  RAČUNA PRIHODA I RASHODA I RAČUNA FINANCIRANJA</t>
  </si>
  <si>
    <t>A. SAŽETAK  RAČUNA PRIHODA I RASHODA</t>
  </si>
  <si>
    <t>Brojčana oznaka i naziv</t>
  </si>
  <si>
    <t>Ostvarenje /
Izvršenje
01.-06.2024.</t>
  </si>
  <si>
    <t>Izvorni plan
2025.</t>
  </si>
  <si>
    <t>Ostvarenje /
Izvršenje
01.-06.2025.</t>
  </si>
  <si>
    <t>Indeks
izvršenja
01.-06.2024.</t>
  </si>
  <si>
    <t>Indeks
izvršenja
01.-06.2025.</t>
  </si>
  <si>
    <t>1</t>
  </si>
  <si>
    <t>6 Prihodi poslovanja</t>
  </si>
  <si>
    <t>7 Prihodi od prodaje nefinancijske imovine</t>
  </si>
  <si>
    <t xml:space="preserve">PRIHODI </t>
  </si>
  <si>
    <t>3 Rashodi poslovanja</t>
  </si>
  <si>
    <t>4 Rashodi za nabavu nefinancijske imovine</t>
  </si>
  <si>
    <t xml:space="preserve">RASHODI </t>
  </si>
  <si>
    <t>Razlika - višak/manjak</t>
  </si>
  <si>
    <t>B. SAŽETAK  RAČUNA FINANCIRANJA</t>
  </si>
  <si>
    <t>8 Primici od financijske imovine i zaduživanja</t>
  </si>
  <si>
    <t>5 Izdaci za financijsku imovinu i otplate zajmova</t>
  </si>
  <si>
    <t>RAZLIKA PRIMITAKA I IZDATAKA (8 - 5)</t>
  </si>
  <si>
    <t>PRIJENOS SREDSTAVA IZ PRETHODNE GODINE</t>
  </si>
  <si>
    <t>PRIJENOS SREDSTAVA U SLJEDEĆE RAZDOBLJE/GODINU</t>
  </si>
  <si>
    <t>Neto financiranje: (8 - 5) + Donos - Prijenos</t>
  </si>
  <si>
    <t xml:space="preserve">VIŠAK/MANJAK + NETO FINANCIRANJE </t>
  </si>
  <si>
    <t>RAČUN PRIHODA I RASHODA</t>
  </si>
  <si>
    <t xml:space="preserve">IZVJEŠTAJ O PRIHODIMA I RASHODIMA PREMA EKONOMSKOJ KLASIFIKACIJI </t>
  </si>
  <si>
    <t>PRIHODI</t>
  </si>
  <si>
    <t>Brojčana oznaka i naziv grupe</t>
  </si>
  <si>
    <t>Izvršenje na 30.06.2024.</t>
  </si>
  <si>
    <t>Izvršenje 2025.</t>
  </si>
  <si>
    <t>Indeks izvršenje / izvršenje prethodne godine</t>
  </si>
  <si>
    <t>Indeks izvršenje / tekući plan</t>
  </si>
  <si>
    <t xml:space="preserve"> 60 DRRH/60</t>
  </si>
  <si>
    <t xml:space="preserve">  600 DONOS/ODNOS</t>
  </si>
  <si>
    <t xml:space="preserve">   6000 DONOS/ODNOS</t>
  </si>
  <si>
    <t xml:space="preserve"> 65 Prihodi od upravnih i admin. pristojbi, pristojbi po posebn.propisima i naknada</t>
  </si>
  <si>
    <t xml:space="preserve">  652 Prihodi po posebnim propisima</t>
  </si>
  <si>
    <t xml:space="preserve">   6526 Ostali nespomenuti prihodi</t>
  </si>
  <si>
    <t xml:space="preserve"> 66 Prihodi od prodaje proizvoda i robe te pruženih usluga i prihodi od donacija</t>
  </si>
  <si>
    <t xml:space="preserve">  661 Prihodi od prodaje proizvoda i robe te pruženih usluga</t>
  </si>
  <si>
    <t xml:space="preserve">   6615 Prihodi od pruženih usluga</t>
  </si>
  <si>
    <t xml:space="preserve"> 67 Prihodi iz nadležnog proračuna i od HZZO-a temeljem ugovornih obveza</t>
  </si>
  <si>
    <t xml:space="preserve">  671 Prihodi iz nadležnog proračuna za financiranje redovne djelatnosti prorač. kor.</t>
  </si>
  <si>
    <t xml:space="preserve">   6711 Prihodi iz nadležnog proračuna za financiranje rashoda poslovanja</t>
  </si>
  <si>
    <t xml:space="preserve">   6712 Prihodi iz nadležnog proračuna za fin. rashoda za nabavu nefinac. imovine</t>
  </si>
  <si>
    <t>SVEUKUPNO:</t>
  </si>
  <si>
    <t>RASHODI</t>
  </si>
  <si>
    <t xml:space="preserve"> 31 Rashodi za zaposlene</t>
  </si>
  <si>
    <t xml:space="preserve">  311 Plaće (Bruto)</t>
  </si>
  <si>
    <t xml:space="preserve">   3111 Plaće za redovan rad</t>
  </si>
  <si>
    <t xml:space="preserve">  312 Ostali rashodi za zaposlene</t>
  </si>
  <si>
    <t xml:space="preserve">   3121 Ostali rashodi za zaposlene</t>
  </si>
  <si>
    <t xml:space="preserve">  313 Doprinosi na plaće</t>
  </si>
  <si>
    <t xml:space="preserve">   3132 Doprinosi za obvezno zdravstveno osiguranje</t>
  </si>
  <si>
    <t xml:space="preserve"> 32 Materijalni rashodi</t>
  </si>
  <si>
    <t xml:space="preserve">  321 Naknade troškova zaposlenima</t>
  </si>
  <si>
    <t xml:space="preserve">   3211 Službena putovanja</t>
  </si>
  <si>
    <t xml:space="preserve">   3212 Naknade za prijevoz, za rad na terenu i odvojeni život</t>
  </si>
  <si>
    <t xml:space="preserve">   3213 Stručno usavršavanje zaposlenika</t>
  </si>
  <si>
    <t xml:space="preserve">   3214 Ostale naknade troškova zaposlenima</t>
  </si>
  <si>
    <t xml:space="preserve">  322 Rashodi za materijal i energiju</t>
  </si>
  <si>
    <t xml:space="preserve">   3221 Uredski materijal i ostali materijalni rashodi</t>
  </si>
  <si>
    <t xml:space="preserve">   3223 Energija</t>
  </si>
  <si>
    <t xml:space="preserve">   3224 Materijal i dijelovi za tekuće i investicijsko održavanje</t>
  </si>
  <si>
    <t xml:space="preserve">   3225 Sitni inventar i autogume</t>
  </si>
  <si>
    <t xml:space="preserve">  323 Rashodi za usluge</t>
  </si>
  <si>
    <t xml:space="preserve">   3231 Usluge telefona, interneta, pošte i prijevoza</t>
  </si>
  <si>
    <t xml:space="preserve">   3232 Usluge tekućeg i investicijskog održavanja</t>
  </si>
  <si>
    <t xml:space="preserve">   3233 Usluge promidžbe i informiranja</t>
  </si>
  <si>
    <t xml:space="preserve">   3234 Komunalne usluge</t>
  </si>
  <si>
    <t xml:space="preserve">   3235 Zakupnine i najamnine</t>
  </si>
  <si>
    <t xml:space="preserve">   3236 Zdravstvene i veterinarske usluge</t>
  </si>
  <si>
    <t xml:space="preserve">   3237 Intelektualne i osobne usluge</t>
  </si>
  <si>
    <t xml:space="preserve">   3238 Računalne usluge</t>
  </si>
  <si>
    <t xml:space="preserve">   3239 Ostale usluge</t>
  </si>
  <si>
    <t xml:space="preserve">  324 Naknade troškova osobama izvan radnog odnosa</t>
  </si>
  <si>
    <t xml:space="preserve">   3241 Naknade troškova osobama izvan radnog odnosa</t>
  </si>
  <si>
    <t xml:space="preserve">  329 Ostali nespomenuti rashodi poslovanja</t>
  </si>
  <si>
    <t xml:space="preserve">   3292 Premije osiguranja</t>
  </si>
  <si>
    <t xml:space="preserve">   3293 Reprezentacija</t>
  </si>
  <si>
    <t xml:space="preserve">   3294 Članarine i norme</t>
  </si>
  <si>
    <t xml:space="preserve">   3295 Pristojbe i naknade</t>
  </si>
  <si>
    <t xml:space="preserve">   3299 Ostali nespomenuti rashodi poslovanja</t>
  </si>
  <si>
    <t xml:space="preserve"> 34 Financijski rashodi</t>
  </si>
  <si>
    <t xml:space="preserve">  343 Ostali financijski rashodi</t>
  </si>
  <si>
    <t xml:space="preserve">   3431 Bankarske usluge i usluge platnog prometa</t>
  </si>
  <si>
    <t xml:space="preserve"> 41 Rashodi za nabavu neproizvedene dugotrajne imovine</t>
  </si>
  <si>
    <t xml:space="preserve">  412 Nematerijalna imovina</t>
  </si>
  <si>
    <t xml:space="preserve">   4123 Licence</t>
  </si>
  <si>
    <t xml:space="preserve">   4124 Ostala prava</t>
  </si>
  <si>
    <t xml:space="preserve"> 42 Rashodi za nabavu proizvedene dugotrajne imovine</t>
  </si>
  <si>
    <t xml:space="preserve">  422 Postrojenja i oprema</t>
  </si>
  <si>
    <t xml:space="preserve">   4221 Uredska oprema i namještaj</t>
  </si>
  <si>
    <t xml:space="preserve">   4222 Komunikacijska oprema</t>
  </si>
  <si>
    <t xml:space="preserve">  424 Knjige, umjetnička djela i ostale izložbene vrijednosti</t>
  </si>
  <si>
    <t xml:space="preserve">   4244 Ostale nespomenute izložbene vrijednosti</t>
  </si>
  <si>
    <t>IZVJEŠTAJ O PRIHODIMA I RASHODIMA PREMA IZVORIMA FINANCIRANJA</t>
  </si>
  <si>
    <t>1 OPĆI PRIHODI I PRIMICI</t>
  </si>
  <si>
    <t xml:space="preserve"> 11 Iz proračuna</t>
  </si>
  <si>
    <t>3 VLASTITI PRIHODI</t>
  </si>
  <si>
    <t xml:space="preserve"> 31 Vlastiti prihodi</t>
  </si>
  <si>
    <t>4 PRIHODI ZA POSEBNE NAMJENE</t>
  </si>
  <si>
    <t xml:space="preserve"> 43 Ostali prihodi</t>
  </si>
  <si>
    <t>IZVJEŠTAJ O RASHODIMA PREMA FUNKCIJSKOJ KLASIFIKACIJI</t>
  </si>
  <si>
    <t>08 Rekreacija, kultura i religija</t>
  </si>
  <si>
    <t xml:space="preserve"> 0820 FUNK.PODRUČJE</t>
  </si>
  <si>
    <t xml:space="preserve"> RAČUN FINANCIRANJA</t>
  </si>
  <si>
    <t>IZVJEŠTAJ RAČUNA FINANCIRANJA PREMA EKONOMSKOJ KLASIFIKACIJI</t>
  </si>
  <si>
    <t>PRIMICI</t>
  </si>
  <si>
    <t>IZDACI</t>
  </si>
  <si>
    <t>IZVJEŠTAJ RAČUNA FINANCIRANJA PREMA IZVORIMA FINANCIRANJA</t>
  </si>
  <si>
    <t>II. POSEBNI DIO</t>
  </si>
  <si>
    <t>IZVJEŠTAJ PO ORGANIZACIJSKOJ KLASIFIKACIJI</t>
  </si>
  <si>
    <t>RASHODI I IZDACI</t>
  </si>
  <si>
    <t>055 MINISTARSTVO KULTURE</t>
  </si>
  <si>
    <t xml:space="preserve"> 05540 MUZEJI I GALERIJE</t>
  </si>
  <si>
    <t>IZVJEŠTAJ PO PROGRAMSKOJ KLASIFIKACIJI</t>
  </si>
  <si>
    <t xml:space="preserve">            Rekapitulacija izvora financiranja</t>
  </si>
  <si>
    <t xml:space="preserve">            11 Iz proračuna</t>
  </si>
  <si>
    <t xml:space="preserve">            31 Vlastiti prihodi</t>
  </si>
  <si>
    <t xml:space="preserve">            43 Ostali prihodi</t>
  </si>
  <si>
    <t xml:space="preserve">  3903 MUZEJSKA I VIZUALNA DJELATNOST</t>
  </si>
  <si>
    <t xml:space="preserve">   A780000 MUZEJI ADMINISTRACIJA I UPRAVLJANJE**</t>
  </si>
  <si>
    <t xml:space="preserve">    11 Iz proračuna</t>
  </si>
  <si>
    <t xml:space="preserve">     31 Rashodi za zaposlene</t>
  </si>
  <si>
    <t xml:space="preserve">      3111 Plaće za redovan rad</t>
  </si>
  <si>
    <t xml:space="preserve">      3121 Ostali rashodi za zaposlene</t>
  </si>
  <si>
    <t xml:space="preserve">      3132 Doprinosi za obvezno zdravstveno osiguranje</t>
  </si>
  <si>
    <t xml:space="preserve">     32 Materijalni rashodi</t>
  </si>
  <si>
    <t xml:space="preserve">      3211 Službena putovanja</t>
  </si>
  <si>
    <t xml:space="preserve">      3212 Naknade za prijevoz, za rad na terenu i odvojeni život</t>
  </si>
  <si>
    <t xml:space="preserve">      3213 Stručno usavršavanje zaposlenika</t>
  </si>
  <si>
    <t xml:space="preserve">      3214 Ostale naknade troškova zaposlenima</t>
  </si>
  <si>
    <t xml:space="preserve">      3221 Uredski materijal i ostali materijalni rashodi</t>
  </si>
  <si>
    <t xml:space="preserve">      3223 Energija</t>
  </si>
  <si>
    <t xml:space="preserve">      3224 Materijal i dijelovi za tekuće i investicijsko održavanje</t>
  </si>
  <si>
    <t xml:space="preserve">      3225 Sitni inventar i autogume</t>
  </si>
  <si>
    <t xml:space="preserve">      3231 Usluge telefona, interneta, pošte i prijevoza</t>
  </si>
  <si>
    <t xml:space="preserve">      3232 Usluge tekućeg i investicijskog održavanja</t>
  </si>
  <si>
    <t xml:space="preserve">      3233 Usluge promidžbe i informiranja</t>
  </si>
  <si>
    <t xml:space="preserve">      3234 Komunalne usluge</t>
  </si>
  <si>
    <t xml:space="preserve">      3235 Zakupnine i najamnine</t>
  </si>
  <si>
    <t xml:space="preserve">      3236 Zdravstvene i veterinarske usluge</t>
  </si>
  <si>
    <t xml:space="preserve">      3237 Intelektualne i osobne usluge</t>
  </si>
  <si>
    <t xml:space="preserve">      3238 Računalne usluge</t>
  </si>
  <si>
    <t xml:space="preserve">      3239 Ostale usluge</t>
  </si>
  <si>
    <t xml:space="preserve">      3292 Premije osiguranja</t>
  </si>
  <si>
    <t xml:space="preserve">      3293 Reprezentacija</t>
  </si>
  <si>
    <t xml:space="preserve">      3294 Članarine i norme</t>
  </si>
  <si>
    <t xml:space="preserve">      3299 Ostali nespomenuti rashodi poslovanja</t>
  </si>
  <si>
    <t xml:space="preserve">     34 Financijski rashodi</t>
  </si>
  <si>
    <t xml:space="preserve">      3431 Bankarske usluge i usluge platnog prometa</t>
  </si>
  <si>
    <t xml:space="preserve">   A780001 MUZEJI  PROG. MUZEJSKO GALERIJSKE DJ.**</t>
  </si>
  <si>
    <t xml:space="preserve">     41 Rashodi za nabavu neproizvedene dugotrajne imovine</t>
  </si>
  <si>
    <t xml:space="preserve">      4123 Licence</t>
  </si>
  <si>
    <t xml:space="preserve">      4124 Ostala prava</t>
  </si>
  <si>
    <t xml:space="preserve">     42 Rashodi za nabavu proizvedene dugotrajne imovine</t>
  </si>
  <si>
    <t xml:space="preserve">      4221 Uredska oprema i namještaj</t>
  </si>
  <si>
    <t xml:space="preserve">      4222 Komunikacijska oprema</t>
  </si>
  <si>
    <t xml:space="preserve">      4244 Ostale nespomenute izložbene vrijednosti</t>
  </si>
  <si>
    <t xml:space="preserve">   A780002 MUZEJI ADMINISTRACIJA I UPRAVLJANJE - OSTALI IZVOR</t>
  </si>
  <si>
    <t xml:space="preserve">    31 Vlastiti prihodi</t>
  </si>
  <si>
    <t xml:space="preserve">      3241 Naknade troškova osobama izvan radnog odnosa</t>
  </si>
  <si>
    <t xml:space="preserve">    43 Ostali prihodi</t>
  </si>
  <si>
    <t xml:space="preserve">      3295 Pristojbe i naknade</t>
  </si>
  <si>
    <t xml:space="preserve">  663 Donacije od pravnih i fizičkih osoba izvan općeg proračuna i povrat donacija po protestiranim jamstvima</t>
  </si>
  <si>
    <t xml:space="preserve">   6631 Kapitalne donacije</t>
  </si>
  <si>
    <t xml:space="preserve"> 63 Pomoći iz inozemstva i od subjekata unutar općeg proračuna</t>
  </si>
  <si>
    <t xml:space="preserve">  634 Pomoći od izvanproračunskih korisnika</t>
  </si>
  <si>
    <t xml:space="preserve">   6341 Tekuće pomoći od izvanproračunskih korisnika </t>
  </si>
  <si>
    <t xml:space="preserve">   3114 Plaće za posebne uvjete rada</t>
  </si>
  <si>
    <t xml:space="preserve"> 52 Ostale pomoći</t>
  </si>
  <si>
    <t>5 POMOĆI</t>
  </si>
  <si>
    <t>61 Donacije</t>
  </si>
  <si>
    <t>5 DONACIJE</t>
  </si>
  <si>
    <t xml:space="preserve">      3114 Plaće za posebne uvjete rada</t>
  </si>
  <si>
    <t xml:space="preserve">      3231 Usluge telefona, pošte i prijevoza</t>
  </si>
  <si>
    <t xml:space="preserve">    52 Pomoći</t>
  </si>
  <si>
    <t xml:space="preserve">      3212 Ostali rashodi za zaposlene</t>
  </si>
  <si>
    <t xml:space="preserve">    61 Donacije</t>
  </si>
  <si>
    <t xml:space="preserve">            52 Pomoći</t>
  </si>
  <si>
    <t xml:space="preserve">            61 Donacije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</si>
</sst>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3" tint="0.79995117038483843"/>
        <bgColor auto="1"/>
      </patternFill>
    </fill>
    <fill>
      <patternFill patternType="solid">
        <fgColor theme="5" tint="0.79995117038483843"/>
        <bgColor auto="1"/>
      </patternFill>
    </fill>
    <fill>
      <patternFill patternType="solid">
        <fgColor theme="6" tint="0.79995117038483843"/>
        <bgColor auto="1"/>
      </patternFill>
    </fill>
    <fill>
      <patternFill patternType="solid">
        <fgColor theme="7" tint="0.79995117038483843"/>
        <bgColor auto="1"/>
      </patternFill>
    </fill>
    <fill>
      <patternFill patternType="solid">
        <fgColor theme="8" tint="0.79995117038483843"/>
        <bgColor auto="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165" fontId="15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11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10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quotePrefix="1" applyFont="1"/>
    <xf numFmtId="0" fontId="13" fillId="3" borderId="2" xfId="0" applyFont="1" applyFill="1" applyBorder="1" applyAlignment="1">
      <alignment horizontal="left" vertical="center"/>
    </xf>
    <xf numFmtId="164" fontId="13" fillId="3" borderId="2" xfId="0" applyNumberFormat="1" applyFont="1" applyFill="1" applyBorder="1" applyAlignment="1">
      <alignment horizontal="right" vertical="center"/>
    </xf>
    <xf numFmtId="10" fontId="13" fillId="3" borderId="2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164" fontId="14" fillId="4" borderId="3" xfId="0" applyNumberFormat="1" applyFont="1" applyFill="1" applyBorder="1" applyAlignment="1">
      <alignment horizontal="right" vertical="center"/>
    </xf>
    <xf numFmtId="10" fontId="14" fillId="4" borderId="3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/>
    </xf>
    <xf numFmtId="164" fontId="9" fillId="5" borderId="3" xfId="0" applyNumberFormat="1" applyFont="1" applyFill="1" applyBorder="1" applyAlignment="1">
      <alignment horizontal="right" vertical="center"/>
    </xf>
    <xf numFmtId="10" fontId="9" fillId="5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64" fontId="11" fillId="0" borderId="3" xfId="0" applyNumberFormat="1" applyFont="1" applyBorder="1" applyAlignment="1">
      <alignment horizontal="right" vertical="center"/>
    </xf>
    <xf numFmtId="10" fontId="11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10" fontId="5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15" fillId="0" borderId="5" xfId="0" applyFont="1" applyBorder="1" applyAlignment="1">
      <alignment vertical="center"/>
    </xf>
    <xf numFmtId="164" fontId="15" fillId="0" borderId="6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10" fontId="15" fillId="0" borderId="0" xfId="0" applyNumberFormat="1" applyFont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164" fontId="8" fillId="6" borderId="3" xfId="0" applyNumberFormat="1" applyFont="1" applyFill="1" applyBorder="1" applyAlignment="1">
      <alignment horizontal="right" vertical="center"/>
    </xf>
    <xf numFmtId="10" fontId="8" fillId="6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164" fontId="16" fillId="7" borderId="3" xfId="0" applyNumberFormat="1" applyFont="1" applyFill="1" applyBorder="1" applyAlignment="1">
      <alignment horizontal="right" vertical="center"/>
    </xf>
    <xf numFmtId="10" fontId="16" fillId="7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left" vertical="center"/>
    </xf>
    <xf numFmtId="164" fontId="11" fillId="8" borderId="3" xfId="0" applyNumberFormat="1" applyFont="1" applyFill="1" applyBorder="1" applyAlignment="1">
      <alignment horizontal="right" vertical="center"/>
    </xf>
    <xf numFmtId="10" fontId="11" fillId="8" borderId="3" xfId="0" applyNumberFormat="1" applyFont="1" applyFill="1" applyBorder="1" applyAlignment="1">
      <alignment horizontal="center" vertical="center"/>
    </xf>
    <xf numFmtId="16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74" style="2" customWidth="1"/>
    <col min="2" max="4" width="19.7109375" style="2" customWidth="1"/>
    <col min="5" max="6" width="15" style="2" customWidth="1"/>
  </cols>
  <sheetData>
    <row r="1" spans="1:6" s="3" customFormat="1" ht="30" customHeight="1" x14ac:dyDescent="0.2">
      <c r="A1" s="4" t="s">
        <v>0</v>
      </c>
      <c r="B1" s="5"/>
      <c r="C1" s="5"/>
      <c r="D1" s="5"/>
      <c r="E1" s="5"/>
      <c r="F1" s="5"/>
    </row>
    <row r="2" spans="1:6" s="6" customFormat="1" ht="30" customHeight="1" x14ac:dyDescent="0.25">
      <c r="A2" s="56" t="s">
        <v>1</v>
      </c>
      <c r="B2" s="56"/>
      <c r="C2" s="56"/>
      <c r="D2" s="56"/>
      <c r="E2" s="56"/>
      <c r="F2" s="56"/>
    </row>
    <row r="3" spans="1:6" s="6" customFormat="1" ht="30" customHeight="1" x14ac:dyDescent="0.25">
      <c r="A3" s="57" t="s">
        <v>2</v>
      </c>
      <c r="B3" s="57"/>
      <c r="C3" s="57"/>
      <c r="D3" s="57"/>
      <c r="E3" s="57"/>
      <c r="F3" s="57"/>
    </row>
    <row r="4" spans="1:6" s="7" customFormat="1" ht="24.95" customHeight="1" x14ac:dyDescent="0.3">
      <c r="A4" s="57" t="s">
        <v>3</v>
      </c>
      <c r="B4" s="57"/>
      <c r="C4" s="57"/>
      <c r="D4" s="57"/>
      <c r="E4" s="57"/>
      <c r="F4" s="57"/>
    </row>
    <row r="5" spans="1:6" s="8" customFormat="1" ht="24.95" customHeight="1" x14ac:dyDescent="0.25">
      <c r="A5" s="9" t="s">
        <v>4</v>
      </c>
      <c r="B5" s="10"/>
      <c r="C5" s="10"/>
      <c r="D5" s="10"/>
      <c r="E5" s="10"/>
      <c r="F5" s="10"/>
    </row>
    <row r="6" spans="1:6" ht="57.6" customHeight="1" x14ac:dyDescent="0.25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</row>
    <row r="7" spans="1:6" s="12" customFormat="1" ht="15.95" customHeight="1" x14ac:dyDescent="0.25">
      <c r="A7" s="13" t="s">
        <v>11</v>
      </c>
      <c r="B7" s="13">
        <f>COLUMN()</f>
        <v>2</v>
      </c>
      <c r="C7" s="13">
        <f>COLUMN()</f>
        <v>3</v>
      </c>
      <c r="D7" s="13">
        <f>COLUMN()</f>
        <v>4</v>
      </c>
      <c r="E7" s="13" t="str">
        <f>_xlfn.CONCAT(TEXT(COLUMN(),"@")," (",TEXT(D7,"@")," / ",TEXT(B7,"@"),")")</f>
        <v>5 (4 / 2)</v>
      </c>
      <c r="F7" s="13" t="str">
        <f>_xlfn.CONCAT(TEXT(COLUMN(),"@")," (",TEXT(D7,"@")," / ",TEXT(C7,"@"),")")</f>
        <v>6 (4 / 3)</v>
      </c>
    </row>
    <row r="8" spans="1:6" s="12" customFormat="1" ht="24.95" customHeight="1" x14ac:dyDescent="0.25">
      <c r="A8" s="14" t="s">
        <v>12</v>
      </c>
      <c r="B8" s="15">
        <v>227973.47</v>
      </c>
      <c r="C8" s="15">
        <v>546676</v>
      </c>
      <c r="D8" s="15">
        <v>274896.42</v>
      </c>
      <c r="E8" s="16">
        <f t="shared" ref="E8:E14" si="0">IF(B8&lt;&gt;0,D8/B8,"-")</f>
        <v>1.2058263621639833</v>
      </c>
      <c r="F8" s="16">
        <f t="shared" ref="F8:F14" si="1">IF(C8&lt;&gt;0,D8/C8,"-")</f>
        <v>0.50285071962186012</v>
      </c>
    </row>
    <row r="9" spans="1:6" s="12" customFormat="1" ht="24.95" customHeight="1" x14ac:dyDescent="0.25">
      <c r="A9" s="14" t="s">
        <v>13</v>
      </c>
      <c r="B9" s="15">
        <v>0</v>
      </c>
      <c r="C9" s="15">
        <v>0</v>
      </c>
      <c r="D9" s="15">
        <v>0</v>
      </c>
      <c r="E9" s="16" t="str">
        <f t="shared" si="0"/>
        <v>-</v>
      </c>
      <c r="F9" s="16" t="str">
        <f t="shared" si="1"/>
        <v>-</v>
      </c>
    </row>
    <row r="10" spans="1:6" s="17" customFormat="1" ht="30" customHeight="1" x14ac:dyDescent="0.25">
      <c r="A10" s="18" t="s">
        <v>14</v>
      </c>
      <c r="B10" s="19">
        <f>B8+B9</f>
        <v>227973.47</v>
      </c>
      <c r="C10" s="19">
        <f>C8+C9</f>
        <v>546676</v>
      </c>
      <c r="D10" s="19">
        <f>D8+D9</f>
        <v>274896.42</v>
      </c>
      <c r="E10" s="20">
        <f t="shared" si="0"/>
        <v>1.2058263621639833</v>
      </c>
      <c r="F10" s="20">
        <f t="shared" si="1"/>
        <v>0.50285071962186012</v>
      </c>
    </row>
    <row r="11" spans="1:6" s="12" customFormat="1" ht="24.95" customHeight="1" x14ac:dyDescent="0.25">
      <c r="A11" s="14" t="s">
        <v>15</v>
      </c>
      <c r="B11" s="15">
        <v>229779.79</v>
      </c>
      <c r="C11" s="15">
        <v>535910</v>
      </c>
      <c r="D11" s="15">
        <v>276198.78999999998</v>
      </c>
      <c r="E11" s="16">
        <f t="shared" si="0"/>
        <v>1.2020151554668927</v>
      </c>
      <c r="F11" s="16">
        <f t="shared" si="1"/>
        <v>0.51538278815472749</v>
      </c>
    </row>
    <row r="12" spans="1:6" s="12" customFormat="1" ht="24.95" customHeight="1" x14ac:dyDescent="0.25">
      <c r="A12" s="14" t="s">
        <v>16</v>
      </c>
      <c r="B12" s="15">
        <v>8276.0400000000009</v>
      </c>
      <c r="C12" s="15">
        <v>10766</v>
      </c>
      <c r="D12" s="15">
        <v>1524.38</v>
      </c>
      <c r="E12" s="16">
        <f t="shared" si="0"/>
        <v>0.18419195653960105</v>
      </c>
      <c r="F12" s="16">
        <f t="shared" si="1"/>
        <v>0.14159204904328443</v>
      </c>
    </row>
    <row r="13" spans="1:6" ht="30" customHeight="1" x14ac:dyDescent="0.25">
      <c r="A13" s="18" t="s">
        <v>17</v>
      </c>
      <c r="B13" s="19">
        <f>B11+B12</f>
        <v>238055.83000000002</v>
      </c>
      <c r="C13" s="19">
        <f>C11+C12</f>
        <v>546676</v>
      </c>
      <c r="D13" s="19">
        <f>D11+D12</f>
        <v>277723.17</v>
      </c>
      <c r="E13" s="20">
        <f t="shared" si="0"/>
        <v>1.1666304076652942</v>
      </c>
      <c r="F13" s="20">
        <f t="shared" si="1"/>
        <v>0.50802151548632091</v>
      </c>
    </row>
    <row r="14" spans="1:6" ht="30" customHeight="1" x14ac:dyDescent="0.25">
      <c r="A14" s="18" t="s">
        <v>18</v>
      </c>
      <c r="B14" s="19">
        <f>B8+B9-B11-B12</f>
        <v>-10082.360000000008</v>
      </c>
      <c r="C14" s="19">
        <f>C8+C9-C11-C12</f>
        <v>0</v>
      </c>
      <c r="D14" s="19">
        <f>D8+D9-D11-D12</f>
        <v>-2826.7499999999955</v>
      </c>
      <c r="E14" s="20">
        <f t="shared" si="0"/>
        <v>0.2803659063949307</v>
      </c>
      <c r="F14" s="20" t="str">
        <f t="shared" si="1"/>
        <v>-</v>
      </c>
    </row>
    <row r="15" spans="1:6" x14ac:dyDescent="0.25">
      <c r="A15" s="21"/>
      <c r="B15" s="22"/>
      <c r="C15" s="22"/>
      <c r="D15" s="22"/>
      <c r="E15" s="23"/>
      <c r="F15" s="23"/>
    </row>
    <row r="16" spans="1:6" x14ac:dyDescent="0.25">
      <c r="A16" s="21"/>
      <c r="B16" s="22"/>
      <c r="C16" s="22"/>
      <c r="D16" s="22"/>
      <c r="E16" s="23"/>
      <c r="F16" s="23"/>
    </row>
    <row r="17" spans="1:6" s="8" customFormat="1" ht="21.75" customHeight="1" x14ac:dyDescent="0.2">
      <c r="A17" s="24" t="s">
        <v>19</v>
      </c>
      <c r="B17" s="10"/>
      <c r="C17" s="10"/>
      <c r="D17" s="10"/>
      <c r="E17" s="10"/>
      <c r="F17" s="10"/>
    </row>
    <row r="18" spans="1:6" ht="57.6" customHeight="1" x14ac:dyDescent="0.25">
      <c r="A18" s="11" t="s">
        <v>5</v>
      </c>
      <c r="B18" s="11" t="str">
        <f>B6</f>
        <v>Ostvarenje /
Izvršenje
01.-06.2024.</v>
      </c>
      <c r="C18" s="11" t="str">
        <f>C6</f>
        <v>Izvorni plan
2025.</v>
      </c>
      <c r="D18" s="11" t="str">
        <f>D6</f>
        <v>Ostvarenje /
Izvršenje
01.-06.2025.</v>
      </c>
      <c r="E18" s="11" t="str">
        <f>E6</f>
        <v>Indeks
izvršenja
01.-06.2024.</v>
      </c>
      <c r="F18" s="11" t="str">
        <f>F6</f>
        <v>Indeks
izvršenja
01.-06.2025.</v>
      </c>
    </row>
    <row r="19" spans="1:6" s="12" customFormat="1" ht="15.95" customHeight="1" x14ac:dyDescent="0.25">
      <c r="A19" s="13" t="s">
        <v>11</v>
      </c>
      <c r="B19" s="13">
        <f>COLUMN()</f>
        <v>2</v>
      </c>
      <c r="C19" s="13">
        <f>COLUMN()</f>
        <v>3</v>
      </c>
      <c r="D19" s="13">
        <f>COLUMN()</f>
        <v>4</v>
      </c>
      <c r="E19" s="13" t="str">
        <f>_xlfn.CONCAT(TEXT(COLUMN(),"@")," (",TEXT(D19,"@")," / ",TEXT(B19,"@"),")")</f>
        <v>5 (4 / 2)</v>
      </c>
      <c r="F19" s="13" t="str">
        <f>_xlfn.CONCAT(TEXT(COLUMN(),"@")," (",TEXT(D19,"@")," / ",TEXT(C19,"@"),")")</f>
        <v>6 (4 / 3)</v>
      </c>
    </row>
    <row r="20" spans="1:6" s="12" customFormat="1" ht="24.95" customHeight="1" x14ac:dyDescent="0.25">
      <c r="A20" s="14" t="s">
        <v>20</v>
      </c>
      <c r="B20" s="15">
        <v>0</v>
      </c>
      <c r="C20" s="15">
        <v>0</v>
      </c>
      <c r="D20" s="15">
        <v>0</v>
      </c>
      <c r="E20" s="16" t="str">
        <f t="shared" ref="E20:E26" si="2">IF(B20&lt;&gt;0,D20/B20,"-")</f>
        <v>-</v>
      </c>
      <c r="F20" s="16" t="str">
        <f t="shared" ref="F20:F26" si="3">IF(C20&lt;&gt;0,D20/C20,"-")</f>
        <v>-</v>
      </c>
    </row>
    <row r="21" spans="1:6" s="12" customFormat="1" ht="24.95" customHeight="1" x14ac:dyDescent="0.25">
      <c r="A21" s="14" t="s">
        <v>21</v>
      </c>
      <c r="B21" s="15">
        <v>0</v>
      </c>
      <c r="C21" s="15">
        <v>0</v>
      </c>
      <c r="D21" s="15">
        <v>0</v>
      </c>
      <c r="E21" s="16" t="str">
        <f t="shared" si="2"/>
        <v>-</v>
      </c>
      <c r="F21" s="16" t="str">
        <f t="shared" si="3"/>
        <v>-</v>
      </c>
    </row>
    <row r="22" spans="1:6" s="12" customFormat="1" ht="30" customHeight="1" x14ac:dyDescent="0.25">
      <c r="A22" s="18" t="s">
        <v>22</v>
      </c>
      <c r="B22" s="19">
        <f>B20-B21</f>
        <v>0</v>
      </c>
      <c r="C22" s="19">
        <f>C20-C21</f>
        <v>0</v>
      </c>
      <c r="D22" s="19">
        <f>D20-D21</f>
        <v>0</v>
      </c>
      <c r="E22" s="20" t="str">
        <f t="shared" si="2"/>
        <v>-</v>
      </c>
      <c r="F22" s="20" t="str">
        <f t="shared" si="3"/>
        <v>-</v>
      </c>
    </row>
    <row r="23" spans="1:6" s="12" customFormat="1" ht="24.95" customHeight="1" x14ac:dyDescent="0.25">
      <c r="A23" s="14" t="s">
        <v>23</v>
      </c>
      <c r="B23" s="15">
        <v>40644.740000000005</v>
      </c>
      <c r="C23" s="15">
        <v>11759.66</v>
      </c>
      <c r="D23" s="15">
        <f>16582.06+8381.77</f>
        <v>24963.83</v>
      </c>
      <c r="E23" s="16">
        <f t="shared" si="2"/>
        <v>0.61419583444253789</v>
      </c>
      <c r="F23" s="16">
        <f t="shared" si="3"/>
        <v>2.1228360343751436</v>
      </c>
    </row>
    <row r="24" spans="1:6" s="12" customFormat="1" ht="24.95" customHeight="1" x14ac:dyDescent="0.25">
      <c r="A24" s="14" t="s">
        <v>24</v>
      </c>
      <c r="B24" s="15">
        <v>30562.379999999994</v>
      </c>
      <c r="C24" s="15">
        <v>11759.66</v>
      </c>
      <c r="D24" s="15">
        <v>22137.08</v>
      </c>
      <c r="E24" s="16">
        <f t="shared" si="2"/>
        <v>0.72432447996523852</v>
      </c>
      <c r="F24" s="16">
        <f t="shared" si="3"/>
        <v>1.8824591867451952</v>
      </c>
    </row>
    <row r="25" spans="1:6" ht="30" customHeight="1" x14ac:dyDescent="0.25">
      <c r="A25" s="18" t="s">
        <v>25</v>
      </c>
      <c r="B25" s="19">
        <f>B20-B21+B23-B24</f>
        <v>10082.360000000011</v>
      </c>
      <c r="C25" s="19">
        <f>C20-C21+C23-C24</f>
        <v>0</v>
      </c>
      <c r="D25" s="19">
        <f>D20-D21+D23-D24</f>
        <v>2826.75</v>
      </c>
      <c r="E25" s="20">
        <f t="shared" si="2"/>
        <v>0.28036590639493103</v>
      </c>
      <c r="F25" s="20" t="str">
        <f t="shared" si="3"/>
        <v>-</v>
      </c>
    </row>
    <row r="26" spans="1:6" ht="30" customHeight="1" x14ac:dyDescent="0.25">
      <c r="A26" s="18" t="s">
        <v>26</v>
      </c>
      <c r="B26" s="19">
        <f>B14+B25</f>
        <v>0</v>
      </c>
      <c r="C26" s="19">
        <f>C14+C25</f>
        <v>0</v>
      </c>
      <c r="D26" s="19">
        <f>D14+D25</f>
        <v>4.5474735088646412E-12</v>
      </c>
      <c r="E26" s="20" t="str">
        <f t="shared" si="2"/>
        <v>-</v>
      </c>
      <c r="F26" s="20" t="str">
        <f t="shared" si="3"/>
        <v>-</v>
      </c>
    </row>
    <row r="27" spans="1:6" x14ac:dyDescent="0.25">
      <c r="A27" s="12"/>
      <c r="B27" s="12"/>
      <c r="C27" s="12"/>
      <c r="D27" s="12"/>
      <c r="E27" s="12"/>
      <c r="F27" s="12"/>
    </row>
    <row r="28" spans="1:6" x14ac:dyDescent="0.25">
      <c r="A28" s="12"/>
      <c r="B28" s="12"/>
      <c r="C28" s="12"/>
      <c r="D28" s="12"/>
      <c r="E28" s="12"/>
      <c r="F28" s="12"/>
    </row>
    <row r="29" spans="1:6" x14ac:dyDescent="0.25">
      <c r="C29" s="25"/>
    </row>
  </sheetData>
  <mergeCells count="3">
    <mergeCell ref="A2:F2"/>
    <mergeCell ref="A4:F4"/>
    <mergeCell ref="A3:F3"/>
  </mergeCells>
  <pageMargins left="0.39370078740157499" right="0.39370078740157499" top="0.39370078740157499" bottom="0.39370078740157499" header="0.23622047244094499" footer="0.23622047244094499"/>
  <pageSetup paperSize="9" scale="58" fitToHeight="0" orientation="portrait" r:id="rId1"/>
  <headerFoot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37"/>
  <sheetViews>
    <sheetView zoomScaleNormal="100" workbookViewId="0">
      <pane ySplit="6" topLeftCell="A7" activePane="bottomLeft" state="frozen"/>
      <selection pane="bottomLeft" activeCell="D124" sqref="D124"/>
    </sheetView>
  </sheetViews>
  <sheetFormatPr defaultColWidth="9.140625" defaultRowHeight="15" x14ac:dyDescent="0.25"/>
  <cols>
    <col min="1" max="1" width="73.7109375" style="2" customWidth="1"/>
    <col min="2" max="2" width="29.7109375" style="2" customWidth="1"/>
    <col min="3" max="4" width="19.7109375" style="2" customWidth="1"/>
    <col min="5" max="5" width="15.7109375" style="2" customWidth="1"/>
    <col min="6" max="6" width="12.7109375" style="2" customWidth="1"/>
  </cols>
  <sheetData>
    <row r="1" spans="1:6" s="6" customFormat="1" ht="30" customHeight="1" x14ac:dyDescent="0.25">
      <c r="A1" s="57" t="s">
        <v>2</v>
      </c>
      <c r="B1" s="57"/>
      <c r="C1" s="57"/>
      <c r="D1" s="57"/>
      <c r="E1" s="57"/>
      <c r="F1" s="57"/>
    </row>
    <row r="2" spans="1:6" s="6" customFormat="1" ht="30" customHeight="1" x14ac:dyDescent="0.25">
      <c r="A2" s="57" t="s">
        <v>27</v>
      </c>
      <c r="B2" s="57"/>
      <c r="C2" s="57"/>
      <c r="D2" s="57"/>
      <c r="E2" s="57"/>
      <c r="F2" s="57"/>
    </row>
    <row r="3" spans="1:6" s="7" customFormat="1" ht="24.95" customHeight="1" x14ac:dyDescent="0.3">
      <c r="A3" s="57" t="s">
        <v>28</v>
      </c>
      <c r="B3" s="57"/>
      <c r="C3" s="57"/>
      <c r="D3" s="57"/>
      <c r="E3" s="57"/>
      <c r="F3" s="57"/>
    </row>
    <row r="4" spans="1:6" s="8" customFormat="1" ht="24.95" customHeight="1" x14ac:dyDescent="0.25">
      <c r="A4" s="9" t="s">
        <v>29</v>
      </c>
      <c r="B4" s="10"/>
      <c r="C4" s="10"/>
      <c r="D4" s="10"/>
      <c r="E4" s="10"/>
      <c r="F4" s="10"/>
    </row>
    <row r="5" spans="1:6" ht="57.6" customHeight="1" x14ac:dyDescent="0.25">
      <c r="A5" s="11" t="s">
        <v>30</v>
      </c>
      <c r="B5" s="11" t="s">
        <v>31</v>
      </c>
      <c r="C5" s="11" t="s">
        <v>7</v>
      </c>
      <c r="D5" s="11" t="s">
        <v>32</v>
      </c>
      <c r="E5" s="11" t="s">
        <v>33</v>
      </c>
      <c r="F5" s="11" t="s">
        <v>34</v>
      </c>
    </row>
    <row r="6" spans="1:6" s="12" customFormat="1" ht="15.95" customHeight="1" x14ac:dyDescent="0.25">
      <c r="A6" s="13" t="s">
        <v>11</v>
      </c>
      <c r="B6" s="13">
        <f>COLUMN()</f>
        <v>2</v>
      </c>
      <c r="C6" s="13">
        <v>3</v>
      </c>
      <c r="D6" s="13">
        <f>COLUMN()</f>
        <v>4</v>
      </c>
      <c r="E6" s="13" t="str">
        <f>_xlfn.CONCAT(TEXT(COLUMN(),"@")," (",TEXT(D6,"@")," / ",TEXT(B6,"@"),")")</f>
        <v>5 (4 / 2)</v>
      </c>
      <c r="F6" s="13" t="str">
        <f>_xlfn.CONCAT(TEXT(COLUMN(),"@")," (",TEXT(D6,"@")," / ",TEXT(C6,"@"),")")</f>
        <v>6 (4 / 3)</v>
      </c>
    </row>
    <row r="7" spans="1:6" x14ac:dyDescent="0.25">
      <c r="A7" s="26" t="s">
        <v>12</v>
      </c>
      <c r="B7" s="27">
        <f>SUBTOTAL(9,B10:B25)</f>
        <v>227973</v>
      </c>
      <c r="C7" s="27">
        <v>546676</v>
      </c>
      <c r="D7" s="27">
        <f>SUBTOTAL(9,D10:D25)</f>
        <v>274896.42</v>
      </c>
      <c r="E7" s="28">
        <f t="shared" ref="E7:E26" si="0">IF(B7&lt;&gt;0,D7/B7,"-")</f>
        <v>1.2058288481530708</v>
      </c>
      <c r="F7" s="28">
        <f t="shared" ref="F7:F26" si="1">IF(C7&lt;&gt;0,D7/C7,"-")</f>
        <v>0.50285071962186012</v>
      </c>
    </row>
    <row r="8" spans="1:6" x14ac:dyDescent="0.25">
      <c r="A8" s="29" t="s">
        <v>35</v>
      </c>
      <c r="B8" s="30">
        <f>SUBTOTAL(9,B10:B10)</f>
        <v>0</v>
      </c>
      <c r="C8" s="30">
        <v>0</v>
      </c>
      <c r="D8" s="30">
        <f>SUBTOTAL(9,D10:D10)</f>
        <v>0</v>
      </c>
      <c r="E8" s="31" t="str">
        <f t="shared" si="0"/>
        <v>-</v>
      </c>
      <c r="F8" s="31" t="str">
        <f t="shared" si="1"/>
        <v>-</v>
      </c>
    </row>
    <row r="9" spans="1:6" x14ac:dyDescent="0.25">
      <c r="A9" s="32" t="s">
        <v>36</v>
      </c>
      <c r="B9" s="33">
        <f>SUBTOTAL(9,B10:B10)</f>
        <v>0</v>
      </c>
      <c r="C9" s="33"/>
      <c r="D9" s="33">
        <f>SUBTOTAL(9,D10:D10)</f>
        <v>0</v>
      </c>
      <c r="E9" s="34" t="str">
        <f t="shared" si="0"/>
        <v>-</v>
      </c>
      <c r="F9" s="34" t="str">
        <f t="shared" si="1"/>
        <v>-</v>
      </c>
    </row>
    <row r="10" spans="1:6" x14ac:dyDescent="0.25">
      <c r="A10" s="35" t="s">
        <v>37</v>
      </c>
      <c r="B10" s="36">
        <v>0</v>
      </c>
      <c r="C10" s="36"/>
      <c r="D10" s="36">
        <v>0</v>
      </c>
      <c r="E10" s="37" t="str">
        <f t="shared" si="0"/>
        <v>-</v>
      </c>
      <c r="F10" s="37" t="str">
        <f t="shared" si="1"/>
        <v>-</v>
      </c>
    </row>
    <row r="11" spans="1:6" x14ac:dyDescent="0.25">
      <c r="A11" s="29" t="s">
        <v>170</v>
      </c>
      <c r="B11" s="30">
        <f>SUBTOTAL(9,B13:B13)</f>
        <v>468</v>
      </c>
      <c r="C11" s="30">
        <v>4000</v>
      </c>
      <c r="D11" s="30">
        <f>SUBTOTAL(9,D13:D13)</f>
        <v>0</v>
      </c>
      <c r="E11" s="31">
        <f t="shared" ref="E11:E13" si="2">IF(B11&lt;&gt;0,D11/B11,"-")</f>
        <v>0</v>
      </c>
      <c r="F11" s="31">
        <f t="shared" ref="F11:F13" si="3">IF(C11&lt;&gt;0,D11/C11,"-")</f>
        <v>0</v>
      </c>
    </row>
    <row r="12" spans="1:6" x14ac:dyDescent="0.25">
      <c r="A12" s="32" t="s">
        <v>171</v>
      </c>
      <c r="B12" s="33">
        <f>SUBTOTAL(9,B13:B13)</f>
        <v>468</v>
      </c>
      <c r="C12" s="33"/>
      <c r="D12" s="33">
        <f>SUBTOTAL(9,D13:D13)</f>
        <v>0</v>
      </c>
      <c r="E12" s="34">
        <f t="shared" si="2"/>
        <v>0</v>
      </c>
      <c r="F12" s="34" t="str">
        <f t="shared" si="3"/>
        <v>-</v>
      </c>
    </row>
    <row r="13" spans="1:6" x14ac:dyDescent="0.25">
      <c r="A13" s="35" t="s">
        <v>172</v>
      </c>
      <c r="B13" s="36">
        <v>468</v>
      </c>
      <c r="C13" s="36"/>
      <c r="D13" s="36">
        <v>0</v>
      </c>
      <c r="E13" s="37">
        <f t="shared" si="2"/>
        <v>0</v>
      </c>
      <c r="F13" s="37" t="str">
        <f t="shared" si="3"/>
        <v>-</v>
      </c>
    </row>
    <row r="14" spans="1:6" x14ac:dyDescent="0.25">
      <c r="A14" s="29" t="s">
        <v>38</v>
      </c>
      <c r="B14" s="30">
        <f>SUBTOTAL(9,B16:B16)</f>
        <v>2691</v>
      </c>
      <c r="C14" s="30">
        <v>4000</v>
      </c>
      <c r="D14" s="30">
        <f>SUBTOTAL(9,D16:D16)</f>
        <v>2131</v>
      </c>
      <c r="E14" s="31">
        <f t="shared" si="0"/>
        <v>0.79189892233370496</v>
      </c>
      <c r="F14" s="31">
        <f t="shared" si="1"/>
        <v>0.53274999999999995</v>
      </c>
    </row>
    <row r="15" spans="1:6" x14ac:dyDescent="0.25">
      <c r="A15" s="32" t="s">
        <v>39</v>
      </c>
      <c r="B15" s="33">
        <f>SUBTOTAL(9,B16:B16)</f>
        <v>2691</v>
      </c>
      <c r="C15" s="33"/>
      <c r="D15" s="33">
        <f>SUBTOTAL(9,D16:D16)</f>
        <v>2131</v>
      </c>
      <c r="E15" s="34">
        <f t="shared" si="0"/>
        <v>0.79189892233370496</v>
      </c>
      <c r="F15" s="34" t="str">
        <f t="shared" si="1"/>
        <v>-</v>
      </c>
    </row>
    <row r="16" spans="1:6" x14ac:dyDescent="0.25">
      <c r="A16" s="35" t="s">
        <v>40</v>
      </c>
      <c r="B16" s="36">
        <v>2691</v>
      </c>
      <c r="C16" s="36"/>
      <c r="D16" s="36">
        <v>2131</v>
      </c>
      <c r="E16" s="37">
        <f t="shared" si="0"/>
        <v>0.79189892233370496</v>
      </c>
      <c r="F16" s="37" t="str">
        <f t="shared" si="1"/>
        <v>-</v>
      </c>
    </row>
    <row r="17" spans="1:6" x14ac:dyDescent="0.25">
      <c r="A17" s="29" t="s">
        <v>41</v>
      </c>
      <c r="B17" s="30">
        <f>SUBTOTAL(9,B19:B21)</f>
        <v>3125</v>
      </c>
      <c r="C17" s="30">
        <v>4000</v>
      </c>
      <c r="D17" s="30">
        <f>SUBTOTAL(9,D19:D19)</f>
        <v>2670</v>
      </c>
      <c r="E17" s="31">
        <f t="shared" si="0"/>
        <v>0.85440000000000005</v>
      </c>
      <c r="F17" s="31">
        <f t="shared" si="1"/>
        <v>0.66749999999999998</v>
      </c>
    </row>
    <row r="18" spans="1:6" x14ac:dyDescent="0.25">
      <c r="A18" s="32" t="s">
        <v>42</v>
      </c>
      <c r="B18" s="33">
        <f>SUBTOTAL(9,B19:B19)</f>
        <v>2225</v>
      </c>
      <c r="C18" s="33"/>
      <c r="D18" s="33">
        <f>SUBTOTAL(9,D19:D19)</f>
        <v>2670</v>
      </c>
      <c r="E18" s="34">
        <f t="shared" si="0"/>
        <v>1.2</v>
      </c>
      <c r="F18" s="34" t="str">
        <f t="shared" si="1"/>
        <v>-</v>
      </c>
    </row>
    <row r="19" spans="1:6" x14ac:dyDescent="0.25">
      <c r="A19" s="35" t="s">
        <v>43</v>
      </c>
      <c r="B19" s="36">
        <v>2225</v>
      </c>
      <c r="C19" s="36"/>
      <c r="D19" s="36">
        <v>2670</v>
      </c>
      <c r="E19" s="37">
        <f t="shared" si="0"/>
        <v>1.2</v>
      </c>
      <c r="F19" s="37" t="str">
        <f t="shared" si="1"/>
        <v>-</v>
      </c>
    </row>
    <row r="20" spans="1:6" x14ac:dyDescent="0.25">
      <c r="A20" s="32" t="s">
        <v>168</v>
      </c>
      <c r="B20" s="33">
        <f>SUBTOTAL(9,B21:B21)</f>
        <v>900</v>
      </c>
      <c r="C20" s="33"/>
      <c r="D20" s="33">
        <f>SUBTOTAL(9,D21:D21)</f>
        <v>0</v>
      </c>
      <c r="E20" s="34">
        <f t="shared" ref="E20:E21" si="4">IF(B20&lt;&gt;0,D20/B20,"-")</f>
        <v>0</v>
      </c>
      <c r="F20" s="34" t="str">
        <f t="shared" ref="F20:F21" si="5">IF(C20&lt;&gt;0,D20/C20,"-")</f>
        <v>-</v>
      </c>
    </row>
    <row r="21" spans="1:6" x14ac:dyDescent="0.25">
      <c r="A21" s="35" t="s">
        <v>169</v>
      </c>
      <c r="B21" s="36">
        <v>900</v>
      </c>
      <c r="C21" s="36"/>
      <c r="D21" s="36">
        <v>0</v>
      </c>
      <c r="E21" s="37">
        <f t="shared" si="4"/>
        <v>0</v>
      </c>
      <c r="F21" s="37" t="str">
        <f t="shared" si="5"/>
        <v>-</v>
      </c>
    </row>
    <row r="22" spans="1:6" x14ac:dyDescent="0.25">
      <c r="A22" s="29" t="s">
        <v>44</v>
      </c>
      <c r="B22" s="30">
        <f>SUBTOTAL(9,B24:B25)</f>
        <v>221689</v>
      </c>
      <c r="C22" s="30">
        <v>538676</v>
      </c>
      <c r="D22" s="30">
        <f>SUBTOTAL(9,D24:D25)</f>
        <v>270095.42</v>
      </c>
      <c r="E22" s="31">
        <f t="shared" si="0"/>
        <v>1.2183528276098499</v>
      </c>
      <c r="F22" s="31">
        <f t="shared" si="1"/>
        <v>0.50140607712242602</v>
      </c>
    </row>
    <row r="23" spans="1:6" x14ac:dyDescent="0.25">
      <c r="A23" s="32" t="s">
        <v>45</v>
      </c>
      <c r="B23" s="33">
        <f>SUBTOTAL(9,B24:B25)</f>
        <v>221689</v>
      </c>
      <c r="C23" s="33"/>
      <c r="D23" s="33">
        <f>SUBTOTAL(9,D24:D25)</f>
        <v>270095.42</v>
      </c>
      <c r="E23" s="34">
        <f t="shared" si="0"/>
        <v>1.2183528276098499</v>
      </c>
      <c r="F23" s="34" t="str">
        <f t="shared" si="1"/>
        <v>-</v>
      </c>
    </row>
    <row r="24" spans="1:6" x14ac:dyDescent="0.25">
      <c r="A24" s="35" t="s">
        <v>46</v>
      </c>
      <c r="B24" s="36">
        <v>214039</v>
      </c>
      <c r="C24" s="36"/>
      <c r="D24" s="36">
        <f>262067.07+6549.47</f>
        <v>268616.53999999998</v>
      </c>
      <c r="E24" s="37">
        <f t="shared" si="0"/>
        <v>1.2549887637299744</v>
      </c>
      <c r="F24" s="37" t="str">
        <f t="shared" si="1"/>
        <v>-</v>
      </c>
    </row>
    <row r="25" spans="1:6" x14ac:dyDescent="0.25">
      <c r="A25" s="35" t="s">
        <v>47</v>
      </c>
      <c r="B25" s="36">
        <v>7650</v>
      </c>
      <c r="C25" s="36"/>
      <c r="D25" s="36">
        <v>1478.88</v>
      </c>
      <c r="E25" s="37">
        <f t="shared" si="0"/>
        <v>0.19331764705882354</v>
      </c>
      <c r="F25" s="37" t="str">
        <f t="shared" si="1"/>
        <v>-</v>
      </c>
    </row>
    <row r="26" spans="1:6" ht="20.100000000000001" customHeight="1" x14ac:dyDescent="0.25">
      <c r="A26" s="38" t="s">
        <v>48</v>
      </c>
      <c r="B26" s="39">
        <f>IFERROR(SUBTOTAL(9,B10:B25),0)</f>
        <v>227973</v>
      </c>
      <c r="C26" s="39">
        <v>546676</v>
      </c>
      <c r="D26" s="39">
        <f>IFERROR(SUBTOTAL(9,D10:D25),0)</f>
        <v>274896.42</v>
      </c>
      <c r="E26" s="40">
        <f t="shared" si="0"/>
        <v>1.2058288481530708</v>
      </c>
      <c r="F26" s="40">
        <f t="shared" si="1"/>
        <v>0.50285071962186012</v>
      </c>
    </row>
    <row r="27" spans="1:6" x14ac:dyDescent="0.25">
      <c r="A27" s="12"/>
      <c r="B27" s="12"/>
      <c r="C27" s="12"/>
      <c r="D27" s="12"/>
      <c r="E27" s="12"/>
      <c r="F27" s="12"/>
    </row>
    <row r="28" spans="1:6" x14ac:dyDescent="0.25">
      <c r="A28" s="12"/>
      <c r="B28" s="12"/>
      <c r="C28" s="12"/>
      <c r="D28" s="12"/>
      <c r="E28" s="12"/>
      <c r="F28" s="12"/>
    </row>
    <row r="29" spans="1:6" s="8" customFormat="1" ht="24.95" customHeight="1" x14ac:dyDescent="0.25">
      <c r="A29" s="9" t="s">
        <v>49</v>
      </c>
      <c r="B29" s="10"/>
      <c r="C29" s="10"/>
      <c r="D29" s="10"/>
      <c r="E29" s="10"/>
      <c r="F29" s="10"/>
    </row>
    <row r="30" spans="1:6" ht="57.6" customHeight="1" x14ac:dyDescent="0.25">
      <c r="A30" s="41" t="s">
        <v>30</v>
      </c>
      <c r="B30" s="11" t="s">
        <v>31</v>
      </c>
      <c r="C30" s="11" t="s">
        <v>7</v>
      </c>
      <c r="D30" s="11" t="s">
        <v>32</v>
      </c>
      <c r="E30" s="11" t="s">
        <v>33</v>
      </c>
      <c r="F30" s="11" t="s">
        <v>34</v>
      </c>
    </row>
    <row r="31" spans="1:6" s="12" customFormat="1" ht="15.95" customHeight="1" x14ac:dyDescent="0.25">
      <c r="A31" s="13" t="s">
        <v>11</v>
      </c>
      <c r="B31" s="13">
        <f>COLUMN()</f>
        <v>2</v>
      </c>
      <c r="C31" s="13">
        <v>3</v>
      </c>
      <c r="D31" s="13">
        <f>COLUMN()</f>
        <v>4</v>
      </c>
      <c r="E31" s="13" t="str">
        <f>_xlfn.CONCAT(TEXT(COLUMN(),"@")," (",TEXT(D31,"@")," / ",TEXT(B31,"@"),")")</f>
        <v>5 (4 / 2)</v>
      </c>
      <c r="F31" s="13" t="str">
        <f>_xlfn.CONCAT(TEXT(COLUMN(),"@")," (",TEXT(D31,"@")," / ",TEXT(C31,"@"),")")</f>
        <v>6 (4 / 3)</v>
      </c>
    </row>
    <row r="32" spans="1:6" x14ac:dyDescent="0.25">
      <c r="A32" s="26" t="s">
        <v>15</v>
      </c>
      <c r="B32" s="27">
        <f>SUBTOTAL(9,B35:B72)</f>
        <v>229779.79000000004</v>
      </c>
      <c r="C32" s="27">
        <v>535910</v>
      </c>
      <c r="D32" s="27">
        <f>SUBTOTAL(9,D35:D72)</f>
        <v>276198.79000000004</v>
      </c>
      <c r="E32" s="28">
        <f t="shared" ref="E32:E64" si="6">IF(B32&lt;&gt;0,D32/B32,"-")</f>
        <v>1.2020151554668927</v>
      </c>
      <c r="F32" s="28">
        <f t="shared" ref="F32:F64" si="7">IF(C32&lt;&gt;0,D32/C32,"-")</f>
        <v>0.51538278815472749</v>
      </c>
    </row>
    <row r="33" spans="1:6" x14ac:dyDescent="0.25">
      <c r="A33" s="29" t="s">
        <v>50</v>
      </c>
      <c r="B33" s="30">
        <f>SUBTOTAL(9,B35:B40)</f>
        <v>186387.28999999998</v>
      </c>
      <c r="C33" s="30">
        <v>418000</v>
      </c>
      <c r="D33" s="30">
        <f>SUBTOTAL(9,D35:D40)</f>
        <v>228198.47</v>
      </c>
      <c r="E33" s="31">
        <f t="shared" si="6"/>
        <v>1.224324201505371</v>
      </c>
      <c r="F33" s="31">
        <f t="shared" si="7"/>
        <v>0.54592935406698562</v>
      </c>
    </row>
    <row r="34" spans="1:6" x14ac:dyDescent="0.25">
      <c r="A34" s="32" t="s">
        <v>51</v>
      </c>
      <c r="B34" s="33">
        <f>SUBTOTAL(9,B35:B36)</f>
        <v>155438.47999999998</v>
      </c>
      <c r="C34" s="33"/>
      <c r="D34" s="33">
        <f>SUBTOTAL(9,D35:D35)</f>
        <v>193527.41</v>
      </c>
      <c r="E34" s="34">
        <f t="shared" si="6"/>
        <v>1.2450418326272878</v>
      </c>
      <c r="F34" s="34" t="str">
        <f t="shared" si="7"/>
        <v>-</v>
      </c>
    </row>
    <row r="35" spans="1:6" x14ac:dyDescent="0.25">
      <c r="A35" s="35" t="s">
        <v>52</v>
      </c>
      <c r="B35" s="36">
        <f>146021.56+9276.3</f>
        <v>155297.85999999999</v>
      </c>
      <c r="C35" s="36"/>
      <c r="D35" s="36">
        <v>193527.41</v>
      </c>
      <c r="E35" s="37">
        <f t="shared" si="6"/>
        <v>1.2461692002710147</v>
      </c>
      <c r="F35" s="37" t="str">
        <f t="shared" si="7"/>
        <v>-</v>
      </c>
    </row>
    <row r="36" spans="1:6" x14ac:dyDescent="0.25">
      <c r="A36" s="35" t="s">
        <v>173</v>
      </c>
      <c r="B36" s="36">
        <v>140.62</v>
      </c>
      <c r="C36" s="36"/>
      <c r="D36" s="36">
        <v>0</v>
      </c>
      <c r="E36" s="37">
        <f t="shared" ref="E36" si="8">IF(B36&lt;&gt;0,D36/B36,"-")</f>
        <v>0</v>
      </c>
      <c r="F36" s="37" t="str">
        <f t="shared" ref="F36" si="9">IF(C36&lt;&gt;0,D36/C36,"-")</f>
        <v>-</v>
      </c>
    </row>
    <row r="37" spans="1:6" x14ac:dyDescent="0.25">
      <c r="A37" s="32" t="s">
        <v>53</v>
      </c>
      <c r="B37" s="33">
        <f>SUBTOTAL(9,B38:B38)</f>
        <v>7969.71</v>
      </c>
      <c r="C37" s="33"/>
      <c r="D37" s="33">
        <f>SUBTOTAL(9,D38:D38)</f>
        <v>6261.54</v>
      </c>
      <c r="E37" s="34">
        <f t="shared" si="6"/>
        <v>0.78566723255927751</v>
      </c>
      <c r="F37" s="34" t="str">
        <f t="shared" si="7"/>
        <v>-</v>
      </c>
    </row>
    <row r="38" spans="1:6" x14ac:dyDescent="0.25">
      <c r="A38" s="35" t="s">
        <v>54</v>
      </c>
      <c r="B38" s="36">
        <f>5958.68+2011.03</f>
        <v>7969.71</v>
      </c>
      <c r="C38" s="36"/>
      <c r="D38" s="36">
        <v>6261.54</v>
      </c>
      <c r="E38" s="37">
        <f t="shared" si="6"/>
        <v>0.78566723255927751</v>
      </c>
      <c r="F38" s="37" t="str">
        <f t="shared" si="7"/>
        <v>-</v>
      </c>
    </row>
    <row r="39" spans="1:6" x14ac:dyDescent="0.25">
      <c r="A39" s="32" t="s">
        <v>55</v>
      </c>
      <c r="B39" s="33">
        <f>SUBTOTAL(9,B40:B40)</f>
        <v>22979.1</v>
      </c>
      <c r="C39" s="33"/>
      <c r="D39" s="33">
        <f>SUBTOTAL(9,D40:D40)</f>
        <v>28409.52</v>
      </c>
      <c r="E39" s="34">
        <f t="shared" si="6"/>
        <v>1.2363199603117616</v>
      </c>
      <c r="F39" s="34" t="str">
        <f t="shared" si="7"/>
        <v>-</v>
      </c>
    </row>
    <row r="40" spans="1:6" x14ac:dyDescent="0.25">
      <c r="A40" s="35" t="s">
        <v>56</v>
      </c>
      <c r="B40" s="36">
        <f>22912.85+66.25</f>
        <v>22979.1</v>
      </c>
      <c r="C40" s="36"/>
      <c r="D40" s="36">
        <v>28409.52</v>
      </c>
      <c r="E40" s="37">
        <f t="shared" si="6"/>
        <v>1.2363199603117616</v>
      </c>
      <c r="F40" s="37" t="str">
        <f t="shared" si="7"/>
        <v>-</v>
      </c>
    </row>
    <row r="41" spans="1:6" x14ac:dyDescent="0.25">
      <c r="A41" s="29" t="s">
        <v>57</v>
      </c>
      <c r="B41" s="30">
        <f>SUBTOTAL(9,B43:B69)</f>
        <v>43081.760000000002</v>
      </c>
      <c r="C41" s="30">
        <v>117170</v>
      </c>
      <c r="D41" s="30">
        <f>SUBTOTAL(9,D43:D69)</f>
        <v>47562.2</v>
      </c>
      <c r="E41" s="31">
        <f t="shared" si="6"/>
        <v>1.1039985367357321</v>
      </c>
      <c r="F41" s="31">
        <f t="shared" si="7"/>
        <v>0.40592472475889729</v>
      </c>
    </row>
    <row r="42" spans="1:6" x14ac:dyDescent="0.25">
      <c r="A42" s="32" t="s">
        <v>58</v>
      </c>
      <c r="B42" s="33">
        <f>SUBTOTAL(9,B43:B46)</f>
        <v>6584.93</v>
      </c>
      <c r="C42" s="33"/>
      <c r="D42" s="33">
        <f>SUBTOTAL(9,D43:D46)</f>
        <v>4572.24</v>
      </c>
      <c r="E42" s="34">
        <f t="shared" si="6"/>
        <v>0.69434906673267593</v>
      </c>
      <c r="F42" s="34" t="str">
        <f t="shared" si="7"/>
        <v>-</v>
      </c>
    </row>
    <row r="43" spans="1:6" x14ac:dyDescent="0.25">
      <c r="A43" s="35" t="s">
        <v>59</v>
      </c>
      <c r="B43" s="36">
        <f>3266.61+201.3+100</f>
        <v>3567.9100000000003</v>
      </c>
      <c r="C43" s="36"/>
      <c r="D43" s="36">
        <v>411</v>
      </c>
      <c r="E43" s="37">
        <f t="shared" si="6"/>
        <v>0.11519348862499333</v>
      </c>
      <c r="F43" s="37" t="str">
        <f t="shared" si="7"/>
        <v>-</v>
      </c>
    </row>
    <row r="44" spans="1:6" x14ac:dyDescent="0.25">
      <c r="A44" s="35" t="s">
        <v>60</v>
      </c>
      <c r="B44" s="36">
        <f>2495.96+9.16</f>
        <v>2505.12</v>
      </c>
      <c r="C44" s="36"/>
      <c r="D44" s="36">
        <v>2784.34</v>
      </c>
      <c r="E44" s="37">
        <f t="shared" si="6"/>
        <v>1.1114597304719935</v>
      </c>
      <c r="F44" s="37" t="str">
        <f t="shared" si="7"/>
        <v>-</v>
      </c>
    </row>
    <row r="45" spans="1:6" x14ac:dyDescent="0.25">
      <c r="A45" s="35" t="s">
        <v>61</v>
      </c>
      <c r="B45" s="36">
        <v>511.9</v>
      </c>
      <c r="C45" s="36"/>
      <c r="D45" s="36">
        <v>1376.9</v>
      </c>
      <c r="E45" s="37">
        <f t="shared" si="6"/>
        <v>2.6897831607735889</v>
      </c>
      <c r="F45" s="37" t="str">
        <f t="shared" si="7"/>
        <v>-</v>
      </c>
    </row>
    <row r="46" spans="1:6" x14ac:dyDescent="0.25">
      <c r="A46" s="35" t="s">
        <v>62</v>
      </c>
      <c r="B46" s="36">
        <v>0</v>
      </c>
      <c r="C46" s="36"/>
      <c r="D46" s="36">
        <v>0</v>
      </c>
      <c r="E46" s="37" t="str">
        <f t="shared" si="6"/>
        <v>-</v>
      </c>
      <c r="F46" s="37" t="str">
        <f t="shared" si="7"/>
        <v>-</v>
      </c>
    </row>
    <row r="47" spans="1:6" x14ac:dyDescent="0.25">
      <c r="A47" s="32" t="s">
        <v>63</v>
      </c>
      <c r="B47" s="33">
        <f>SUBTOTAL(9,B48:B51)</f>
        <v>8163.91</v>
      </c>
      <c r="C47" s="33"/>
      <c r="D47" s="33">
        <f>SUBTOTAL(9,D48:D51)</f>
        <v>7709.91</v>
      </c>
      <c r="E47" s="34">
        <f t="shared" si="6"/>
        <v>0.94438939184777881</v>
      </c>
      <c r="F47" s="34" t="str">
        <f t="shared" si="7"/>
        <v>-</v>
      </c>
    </row>
    <row r="48" spans="1:6" x14ac:dyDescent="0.25">
      <c r="A48" s="35" t="s">
        <v>64</v>
      </c>
      <c r="B48" s="36">
        <f>470.38+242.61+380.89</f>
        <v>1093.8800000000001</v>
      </c>
      <c r="C48" s="36"/>
      <c r="D48" s="36">
        <v>1546.16</v>
      </c>
      <c r="E48" s="37">
        <f t="shared" si="6"/>
        <v>1.4134639997074632</v>
      </c>
      <c r="F48" s="37" t="str">
        <f t="shared" si="7"/>
        <v>-</v>
      </c>
    </row>
    <row r="49" spans="1:6" x14ac:dyDescent="0.25">
      <c r="A49" s="35" t="s">
        <v>65</v>
      </c>
      <c r="B49" s="36">
        <v>7030.78</v>
      </c>
      <c r="C49" s="36"/>
      <c r="D49" s="36">
        <v>6163.75</v>
      </c>
      <c r="E49" s="37">
        <f t="shared" si="6"/>
        <v>0.8766808234648219</v>
      </c>
      <c r="F49" s="37" t="str">
        <f t="shared" si="7"/>
        <v>-</v>
      </c>
    </row>
    <row r="50" spans="1:6" x14ac:dyDescent="0.25">
      <c r="A50" s="35" t="s">
        <v>66</v>
      </c>
      <c r="B50" s="36">
        <v>39.25</v>
      </c>
      <c r="C50" s="36"/>
      <c r="D50" s="36">
        <v>0</v>
      </c>
      <c r="E50" s="37">
        <f t="shared" si="6"/>
        <v>0</v>
      </c>
      <c r="F50" s="37" t="str">
        <f t="shared" si="7"/>
        <v>-</v>
      </c>
    </row>
    <row r="51" spans="1:6" x14ac:dyDescent="0.25">
      <c r="A51" s="35" t="s">
        <v>67</v>
      </c>
      <c r="B51" s="36">
        <v>0</v>
      </c>
      <c r="C51" s="36"/>
      <c r="D51" s="36">
        <v>0</v>
      </c>
      <c r="E51" s="37" t="str">
        <f t="shared" si="6"/>
        <v>-</v>
      </c>
      <c r="F51" s="37" t="str">
        <f t="shared" si="7"/>
        <v>-</v>
      </c>
    </row>
    <row r="52" spans="1:6" x14ac:dyDescent="0.25">
      <c r="A52" s="32" t="s">
        <v>68</v>
      </c>
      <c r="B52" s="33">
        <f>SUBTOTAL(9,B53:B61)</f>
        <v>27753.41</v>
      </c>
      <c r="C52" s="33"/>
      <c r="D52" s="33">
        <f>SUBTOTAL(9,D53:D61)</f>
        <v>33371.61</v>
      </c>
      <c r="E52" s="34">
        <f t="shared" si="6"/>
        <v>1.202432782133799</v>
      </c>
      <c r="F52" s="34" t="str">
        <f t="shared" si="7"/>
        <v>-</v>
      </c>
    </row>
    <row r="53" spans="1:6" x14ac:dyDescent="0.25">
      <c r="A53" s="35" t="s">
        <v>69</v>
      </c>
      <c r="B53" s="36">
        <f>1249.17+41</f>
        <v>1290.17</v>
      </c>
      <c r="C53" s="36"/>
      <c r="D53" s="36">
        <v>1534.59</v>
      </c>
      <c r="E53" s="37">
        <f t="shared" si="6"/>
        <v>1.1894479022144366</v>
      </c>
      <c r="F53" s="37" t="str">
        <f t="shared" si="7"/>
        <v>-</v>
      </c>
    </row>
    <row r="54" spans="1:6" x14ac:dyDescent="0.25">
      <c r="A54" s="35" t="s">
        <v>70</v>
      </c>
      <c r="B54" s="36">
        <f>4305.26+267.25</f>
        <v>4572.51</v>
      </c>
      <c r="C54" s="36"/>
      <c r="D54" s="36">
        <v>4956.53</v>
      </c>
      <c r="E54" s="37">
        <f t="shared" si="6"/>
        <v>1.0839845074149645</v>
      </c>
      <c r="F54" s="37" t="str">
        <f t="shared" si="7"/>
        <v>-</v>
      </c>
    </row>
    <row r="55" spans="1:6" x14ac:dyDescent="0.25">
      <c r="A55" s="35" t="s">
        <v>71</v>
      </c>
      <c r="B55" s="36">
        <v>330</v>
      </c>
      <c r="C55" s="36"/>
      <c r="D55" s="36">
        <v>0</v>
      </c>
      <c r="E55" s="37">
        <f t="shared" si="6"/>
        <v>0</v>
      </c>
      <c r="F55" s="37" t="str">
        <f t="shared" si="7"/>
        <v>-</v>
      </c>
    </row>
    <row r="56" spans="1:6" x14ac:dyDescent="0.25">
      <c r="A56" s="35" t="s">
        <v>72</v>
      </c>
      <c r="B56" s="36">
        <v>241.78</v>
      </c>
      <c r="C56" s="36"/>
      <c r="D56" s="36">
        <v>293.93</v>
      </c>
      <c r="E56" s="37">
        <f t="shared" si="6"/>
        <v>1.2156919513607412</v>
      </c>
      <c r="F56" s="37" t="str">
        <f t="shared" si="7"/>
        <v>-</v>
      </c>
    </row>
    <row r="57" spans="1:6" x14ac:dyDescent="0.25">
      <c r="A57" s="35" t="s">
        <v>73</v>
      </c>
      <c r="B57" s="36">
        <v>8000.64</v>
      </c>
      <c r="C57" s="36"/>
      <c r="D57" s="36">
        <v>8000.64</v>
      </c>
      <c r="E57" s="37">
        <f t="shared" si="6"/>
        <v>1</v>
      </c>
      <c r="F57" s="37" t="str">
        <f t="shared" si="7"/>
        <v>-</v>
      </c>
    </row>
    <row r="58" spans="1:6" x14ac:dyDescent="0.25">
      <c r="A58" s="35" t="s">
        <v>74</v>
      </c>
      <c r="B58" s="36">
        <v>0</v>
      </c>
      <c r="C58" s="36"/>
      <c r="D58" s="36">
        <v>0</v>
      </c>
      <c r="E58" s="37" t="str">
        <f t="shared" si="6"/>
        <v>-</v>
      </c>
      <c r="F58" s="37" t="str">
        <f t="shared" si="7"/>
        <v>-</v>
      </c>
    </row>
    <row r="59" spans="1:6" x14ac:dyDescent="0.25">
      <c r="A59" s="35" t="s">
        <v>75</v>
      </c>
      <c r="B59" s="36">
        <f>1821.64+90</f>
        <v>1911.64</v>
      </c>
      <c r="C59" s="36"/>
      <c r="D59" s="36">
        <v>1969.14</v>
      </c>
      <c r="E59" s="37">
        <f t="shared" si="6"/>
        <v>1.0300788851457388</v>
      </c>
      <c r="F59" s="37" t="str">
        <f t="shared" si="7"/>
        <v>-</v>
      </c>
    </row>
    <row r="60" spans="1:6" x14ac:dyDescent="0.25">
      <c r="A60" s="35" t="s">
        <v>76</v>
      </c>
      <c r="B60" s="36">
        <v>3752.98</v>
      </c>
      <c r="C60" s="36"/>
      <c r="D60" s="36">
        <v>4108.1899999999996</v>
      </c>
      <c r="E60" s="37">
        <f t="shared" si="6"/>
        <v>1.094647453490293</v>
      </c>
      <c r="F60" s="37" t="str">
        <f t="shared" si="7"/>
        <v>-</v>
      </c>
    </row>
    <row r="61" spans="1:6" x14ac:dyDescent="0.25">
      <c r="A61" s="35" t="s">
        <v>77</v>
      </c>
      <c r="B61" s="36">
        <f>7563.69+90</f>
        <v>7653.69</v>
      </c>
      <c r="C61" s="36"/>
      <c r="D61" s="36">
        <v>12508.59</v>
      </c>
      <c r="E61" s="37">
        <f t="shared" si="6"/>
        <v>1.6343214841468625</v>
      </c>
      <c r="F61" s="37" t="str">
        <f t="shared" si="7"/>
        <v>-</v>
      </c>
    </row>
    <row r="62" spans="1:6" x14ac:dyDescent="0.25">
      <c r="A62" s="32" t="s">
        <v>78</v>
      </c>
      <c r="B62" s="33">
        <f>SUBTOTAL(9,B63:B63)</f>
        <v>0</v>
      </c>
      <c r="C62" s="33"/>
      <c r="D62" s="33">
        <f>SUBTOTAL(9,D63:D63)</f>
        <v>379.16</v>
      </c>
      <c r="E62" s="34" t="str">
        <f t="shared" si="6"/>
        <v>-</v>
      </c>
      <c r="F62" s="34" t="str">
        <f t="shared" si="7"/>
        <v>-</v>
      </c>
    </row>
    <row r="63" spans="1:6" x14ac:dyDescent="0.25">
      <c r="A63" s="35" t="s">
        <v>79</v>
      </c>
      <c r="B63" s="36">
        <v>0</v>
      </c>
      <c r="C63" s="36"/>
      <c r="D63" s="36">
        <v>379.16</v>
      </c>
      <c r="E63" s="37" t="str">
        <f t="shared" si="6"/>
        <v>-</v>
      </c>
      <c r="F63" s="37" t="str">
        <f t="shared" si="7"/>
        <v>-</v>
      </c>
    </row>
    <row r="64" spans="1:6" x14ac:dyDescent="0.25">
      <c r="A64" s="32" t="s">
        <v>80</v>
      </c>
      <c r="B64" s="33">
        <f>SUBTOTAL(9,B65:B69)</f>
        <v>579.51</v>
      </c>
      <c r="C64" s="33"/>
      <c r="D64" s="33">
        <f>SUBTOTAL(9,D65:D69)</f>
        <v>1529.28</v>
      </c>
      <c r="E64" s="34">
        <f t="shared" si="6"/>
        <v>2.638919086814723</v>
      </c>
      <c r="F64" s="34" t="str">
        <f t="shared" si="7"/>
        <v>-</v>
      </c>
    </row>
    <row r="65" spans="1:6" x14ac:dyDescent="0.25">
      <c r="A65" s="35" t="s">
        <v>81</v>
      </c>
      <c r="B65" s="36">
        <v>352.66</v>
      </c>
      <c r="C65" s="36"/>
      <c r="D65" s="36">
        <v>333.62</v>
      </c>
      <c r="E65" s="37">
        <f t="shared" ref="E65:E83" si="10">IF(B65&lt;&gt;0,D65/B65,"-")</f>
        <v>0.94601032155617304</v>
      </c>
      <c r="F65" s="37" t="str">
        <f t="shared" ref="F65:F84" si="11">IF(C65&lt;&gt;0,D65/C65,"-")</f>
        <v>-</v>
      </c>
    </row>
    <row r="66" spans="1:6" x14ac:dyDescent="0.25">
      <c r="A66" s="35" t="s">
        <v>82</v>
      </c>
      <c r="B66" s="36">
        <v>129.85</v>
      </c>
      <c r="C66" s="36"/>
      <c r="D66" s="36">
        <v>364.21</v>
      </c>
      <c r="E66" s="37">
        <f t="shared" si="10"/>
        <v>2.8048517520215634</v>
      </c>
      <c r="F66" s="37" t="str">
        <f t="shared" si="11"/>
        <v>-</v>
      </c>
    </row>
    <row r="67" spans="1:6" x14ac:dyDescent="0.25">
      <c r="A67" s="35" t="s">
        <v>83</v>
      </c>
      <c r="B67" s="36">
        <v>60</v>
      </c>
      <c r="C67" s="36"/>
      <c r="D67" s="36">
        <v>465</v>
      </c>
      <c r="E67" s="37">
        <f t="shared" si="10"/>
        <v>7.75</v>
      </c>
      <c r="F67" s="37" t="str">
        <f t="shared" si="11"/>
        <v>-</v>
      </c>
    </row>
    <row r="68" spans="1:6" x14ac:dyDescent="0.25">
      <c r="A68" s="35" t="s">
        <v>84</v>
      </c>
      <c r="B68" s="36">
        <v>0</v>
      </c>
      <c r="C68" s="36"/>
      <c r="D68" s="36">
        <v>366.45</v>
      </c>
      <c r="E68" s="37" t="str">
        <f t="shared" si="10"/>
        <v>-</v>
      </c>
      <c r="F68" s="37" t="str">
        <f t="shared" si="11"/>
        <v>-</v>
      </c>
    </row>
    <row r="69" spans="1:6" x14ac:dyDescent="0.25">
      <c r="A69" s="35" t="s">
        <v>85</v>
      </c>
      <c r="B69" s="36">
        <v>37</v>
      </c>
      <c r="C69" s="36"/>
      <c r="D69" s="36">
        <v>0</v>
      </c>
      <c r="E69" s="37">
        <f t="shared" si="10"/>
        <v>0</v>
      </c>
      <c r="F69" s="37" t="str">
        <f t="shared" si="11"/>
        <v>-</v>
      </c>
    </row>
    <row r="70" spans="1:6" x14ac:dyDescent="0.25">
      <c r="A70" s="29" t="s">
        <v>86</v>
      </c>
      <c r="B70" s="30">
        <f>SUBTOTAL(9,B72:B72)</f>
        <v>310.74</v>
      </c>
      <c r="C70" s="30">
        <v>740</v>
      </c>
      <c r="D70" s="30">
        <f>SUBTOTAL(9,D72:D72)</f>
        <v>438.12</v>
      </c>
      <c r="E70" s="31">
        <f t="shared" si="10"/>
        <v>1.4099246958872369</v>
      </c>
      <c r="F70" s="31">
        <f t="shared" si="11"/>
        <v>0.59205405405405409</v>
      </c>
    </row>
    <row r="71" spans="1:6" x14ac:dyDescent="0.25">
      <c r="A71" s="32" t="s">
        <v>87</v>
      </c>
      <c r="B71" s="33">
        <f>SUBTOTAL(9,B72:B72)</f>
        <v>310.74</v>
      </c>
      <c r="C71" s="33"/>
      <c r="D71" s="33">
        <f>SUBTOTAL(9,D72:D72)</f>
        <v>438.12</v>
      </c>
      <c r="E71" s="34">
        <f t="shared" si="10"/>
        <v>1.4099246958872369</v>
      </c>
      <c r="F71" s="34" t="str">
        <f t="shared" si="11"/>
        <v>-</v>
      </c>
    </row>
    <row r="72" spans="1:6" x14ac:dyDescent="0.25">
      <c r="A72" s="35" t="s">
        <v>88</v>
      </c>
      <c r="B72" s="36">
        <v>310.74</v>
      </c>
      <c r="C72" s="36"/>
      <c r="D72" s="36">
        <v>438.12</v>
      </c>
      <c r="E72" s="37">
        <f t="shared" si="10"/>
        <v>1.4099246958872369</v>
      </c>
      <c r="F72" s="37" t="str">
        <f t="shared" si="11"/>
        <v>-</v>
      </c>
    </row>
    <row r="73" spans="1:6" x14ac:dyDescent="0.25">
      <c r="A73" s="26" t="s">
        <v>16</v>
      </c>
      <c r="B73" s="27">
        <f>SUBTOTAL(9,B76:B83)</f>
        <v>8276.0400000000009</v>
      </c>
      <c r="C73" s="27">
        <v>10766</v>
      </c>
      <c r="D73" s="27">
        <f>SUBTOTAL(9,D76:D83)</f>
        <v>1524.38</v>
      </c>
      <c r="E73" s="28">
        <f t="shared" si="10"/>
        <v>0.18419195653960105</v>
      </c>
      <c r="F73" s="28">
        <f t="shared" si="11"/>
        <v>0.14159204904328443</v>
      </c>
    </row>
    <row r="74" spans="1:6" x14ac:dyDescent="0.25">
      <c r="A74" s="29" t="s">
        <v>89</v>
      </c>
      <c r="B74" s="30">
        <f>SUBTOTAL(9,B76:B77)</f>
        <v>0</v>
      </c>
      <c r="C74" s="30">
        <v>7039</v>
      </c>
      <c r="D74" s="30">
        <f>SUBTOTAL(9,D76:D77)</f>
        <v>0</v>
      </c>
      <c r="E74" s="31" t="str">
        <f t="shared" si="10"/>
        <v>-</v>
      </c>
      <c r="F74" s="31">
        <f t="shared" si="11"/>
        <v>0</v>
      </c>
    </row>
    <row r="75" spans="1:6" x14ac:dyDescent="0.25">
      <c r="A75" s="32" t="s">
        <v>90</v>
      </c>
      <c r="B75" s="33">
        <f>SUBTOTAL(9,B76:B77)</f>
        <v>0</v>
      </c>
      <c r="C75" s="33"/>
      <c r="D75" s="33">
        <f>SUBTOTAL(9,D76:D77)</f>
        <v>0</v>
      </c>
      <c r="E75" s="34" t="str">
        <f t="shared" si="10"/>
        <v>-</v>
      </c>
      <c r="F75" s="34" t="str">
        <f t="shared" si="11"/>
        <v>-</v>
      </c>
    </row>
    <row r="76" spans="1:6" x14ac:dyDescent="0.25">
      <c r="A76" s="35" t="s">
        <v>91</v>
      </c>
      <c r="B76" s="36">
        <v>0</v>
      </c>
      <c r="C76" s="36"/>
      <c r="D76" s="36">
        <v>0</v>
      </c>
      <c r="E76" s="37" t="str">
        <f t="shared" si="10"/>
        <v>-</v>
      </c>
      <c r="F76" s="37" t="str">
        <f t="shared" si="11"/>
        <v>-</v>
      </c>
    </row>
    <row r="77" spans="1:6" x14ac:dyDescent="0.25">
      <c r="A77" s="35" t="s">
        <v>92</v>
      </c>
      <c r="B77" s="36">
        <v>0</v>
      </c>
      <c r="C77" s="36"/>
      <c r="D77" s="36">
        <v>0</v>
      </c>
      <c r="E77" s="37" t="str">
        <f t="shared" si="10"/>
        <v>-</v>
      </c>
      <c r="F77" s="37" t="str">
        <f t="shared" si="11"/>
        <v>-</v>
      </c>
    </row>
    <row r="78" spans="1:6" x14ac:dyDescent="0.25">
      <c r="A78" s="29" t="s">
        <v>93</v>
      </c>
      <c r="B78" s="30">
        <f>SUBTOTAL(9,B80:B83)</f>
        <v>8276.0400000000009</v>
      </c>
      <c r="C78" s="30">
        <v>3727</v>
      </c>
      <c r="D78" s="30">
        <f>SUBTOTAL(9,D80:D83)</f>
        <v>1524.38</v>
      </c>
      <c r="E78" s="31">
        <f t="shared" si="10"/>
        <v>0.18419195653960105</v>
      </c>
      <c r="F78" s="31">
        <f t="shared" si="11"/>
        <v>0.40900992755567483</v>
      </c>
    </row>
    <row r="79" spans="1:6" x14ac:dyDescent="0.25">
      <c r="A79" s="32" t="s">
        <v>94</v>
      </c>
      <c r="B79" s="33">
        <f>SUBTOTAL(9,B80:B81)</f>
        <v>8276.0400000000009</v>
      </c>
      <c r="C79" s="33"/>
      <c r="D79" s="33">
        <f>SUBTOTAL(9,D80:D81)</f>
        <v>1169.3800000000001</v>
      </c>
      <c r="E79" s="34">
        <f t="shared" si="10"/>
        <v>0.14129704544685623</v>
      </c>
      <c r="F79" s="34" t="str">
        <f t="shared" si="11"/>
        <v>-</v>
      </c>
    </row>
    <row r="80" spans="1:6" x14ac:dyDescent="0.25">
      <c r="A80" s="35" t="s">
        <v>95</v>
      </c>
      <c r="B80" s="36">
        <f>625.66+7650.38</f>
        <v>8276.0400000000009</v>
      </c>
      <c r="C80" s="36"/>
      <c r="D80" s="36">
        <v>1169.3800000000001</v>
      </c>
      <c r="E80" s="37">
        <f t="shared" si="10"/>
        <v>0.14129704544685623</v>
      </c>
      <c r="F80" s="37" t="str">
        <f t="shared" si="11"/>
        <v>-</v>
      </c>
    </row>
    <row r="81" spans="1:6" x14ac:dyDescent="0.25">
      <c r="A81" s="35" t="s">
        <v>96</v>
      </c>
      <c r="B81" s="36">
        <v>0</v>
      </c>
      <c r="C81" s="36"/>
      <c r="D81" s="36">
        <v>0</v>
      </c>
      <c r="E81" s="37" t="str">
        <f t="shared" si="10"/>
        <v>-</v>
      </c>
      <c r="F81" s="37" t="str">
        <f t="shared" si="11"/>
        <v>-</v>
      </c>
    </row>
    <row r="82" spans="1:6" x14ac:dyDescent="0.25">
      <c r="A82" s="32" t="s">
        <v>97</v>
      </c>
      <c r="B82" s="33">
        <f>SUBTOTAL(9,B83:B83)</f>
        <v>0</v>
      </c>
      <c r="C82" s="33"/>
      <c r="D82" s="33">
        <f>SUBTOTAL(9,D83:D83)</f>
        <v>355</v>
      </c>
      <c r="E82" s="34" t="str">
        <f t="shared" si="10"/>
        <v>-</v>
      </c>
      <c r="F82" s="34" t="str">
        <f t="shared" si="11"/>
        <v>-</v>
      </c>
    </row>
    <row r="83" spans="1:6" x14ac:dyDescent="0.25">
      <c r="A83" s="35" t="s">
        <v>98</v>
      </c>
      <c r="B83" s="36">
        <v>0</v>
      </c>
      <c r="C83" s="36"/>
      <c r="D83" s="36">
        <v>355</v>
      </c>
      <c r="E83" s="37" t="str">
        <f t="shared" si="10"/>
        <v>-</v>
      </c>
      <c r="F83" s="37" t="str">
        <f t="shared" si="11"/>
        <v>-</v>
      </c>
    </row>
    <row r="84" spans="1:6" ht="20.100000000000001" customHeight="1" x14ac:dyDescent="0.25">
      <c r="A84" s="38" t="s">
        <v>48</v>
      </c>
      <c r="B84" s="39">
        <f>IFERROR(SUBTOTAL(9,B35:B83),0)</f>
        <v>238055.83000000005</v>
      </c>
      <c r="C84" s="39">
        <v>546676</v>
      </c>
      <c r="D84" s="39">
        <f>IFERROR(SUBTOTAL(9,D35:D83),0)</f>
        <v>277723.17000000004</v>
      </c>
      <c r="E84" s="40">
        <f>IF(B84&lt;&gt;0,D84/D84,"-")</f>
        <v>1</v>
      </c>
      <c r="F84" s="40">
        <f t="shared" si="11"/>
        <v>0.50802151548632102</v>
      </c>
    </row>
    <row r="85" spans="1:6" x14ac:dyDescent="0.25">
      <c r="E85" s="12"/>
      <c r="F85" s="12"/>
    </row>
    <row r="86" spans="1:6" x14ac:dyDescent="0.25">
      <c r="C86" s="25"/>
    </row>
    <row r="91" spans="1:6" s="7" customFormat="1" ht="24.95" customHeight="1" x14ac:dyDescent="0.3">
      <c r="A91" s="57" t="s">
        <v>99</v>
      </c>
      <c r="B91" s="57"/>
      <c r="C91" s="57"/>
      <c r="D91" s="57"/>
      <c r="E91" s="57"/>
      <c r="F91" s="57"/>
    </row>
    <row r="92" spans="1:6" s="8" customFormat="1" ht="24.95" customHeight="1" x14ac:dyDescent="0.25">
      <c r="A92" s="9" t="s">
        <v>29</v>
      </c>
      <c r="B92" s="10"/>
      <c r="C92" s="10"/>
      <c r="D92" s="10"/>
      <c r="E92" s="10"/>
      <c r="F92" s="10"/>
    </row>
    <row r="93" spans="1:6" ht="57.6" customHeight="1" x14ac:dyDescent="0.25">
      <c r="A93" s="11" t="s">
        <v>30</v>
      </c>
      <c r="B93" s="11" t="s">
        <v>31</v>
      </c>
      <c r="C93" s="11" t="s">
        <v>7</v>
      </c>
      <c r="D93" s="11" t="s">
        <v>32</v>
      </c>
      <c r="E93" s="11" t="s">
        <v>33</v>
      </c>
      <c r="F93" s="11" t="s">
        <v>34</v>
      </c>
    </row>
    <row r="94" spans="1:6" s="12" customFormat="1" ht="15.95" customHeight="1" x14ac:dyDescent="0.25">
      <c r="A94" s="13" t="s">
        <v>11</v>
      </c>
      <c r="B94" s="13">
        <f>COLUMN()</f>
        <v>2</v>
      </c>
      <c r="C94" s="13">
        <f>COLUMN()</f>
        <v>3</v>
      </c>
      <c r="D94" s="13">
        <f>COLUMN()</f>
        <v>4</v>
      </c>
      <c r="E94" s="13" t="str">
        <f>_xlfn.CONCAT(TEXT(COLUMN(),"@")," (",TEXT(D94,"@")," / ",TEXT(B94,"@"),")")</f>
        <v>5 (4 / 2)</v>
      </c>
      <c r="F94" s="13" t="str">
        <f>_xlfn.CONCAT(TEXT(COLUMN(),"@")," (",TEXT(D94,"@")," / ",TEXT(C94,"@"),")")</f>
        <v>6 (4 / 3)</v>
      </c>
    </row>
    <row r="95" spans="1:6" x14ac:dyDescent="0.25">
      <c r="A95" s="26" t="s">
        <v>100</v>
      </c>
      <c r="B95" s="27">
        <f>SUBTOTAL(9,B96:B96)</f>
        <v>221689.74</v>
      </c>
      <c r="C95" s="27">
        <f>SUBTOTAL(9,C96:C96)</f>
        <v>538676</v>
      </c>
      <c r="D95" s="27">
        <f>SUBTOTAL(9,D96:D96)</f>
        <v>270095.42</v>
      </c>
      <c r="E95" s="28">
        <f t="shared" ref="E95:E100" si="12">IF(B95&lt;&gt;0,D95/B95,"-")</f>
        <v>1.2183487607500465</v>
      </c>
      <c r="F95" s="28">
        <f t="shared" ref="F95:F105" si="13">IF(C95&lt;&gt;0,D95/C95,"-")</f>
        <v>0.50140607712242602</v>
      </c>
    </row>
    <row r="96" spans="1:6" x14ac:dyDescent="0.25">
      <c r="A96" s="35" t="s">
        <v>101</v>
      </c>
      <c r="B96" s="36">
        <v>221689.74</v>
      </c>
      <c r="C96" s="36">
        <v>538676</v>
      </c>
      <c r="D96" s="36">
        <v>270095.42</v>
      </c>
      <c r="E96" s="37">
        <f t="shared" si="12"/>
        <v>1.2183487607500465</v>
      </c>
      <c r="F96" s="37">
        <f t="shared" si="13"/>
        <v>0.50140607712242602</v>
      </c>
    </row>
    <row r="97" spans="1:6" x14ac:dyDescent="0.25">
      <c r="A97" s="26" t="s">
        <v>102</v>
      </c>
      <c r="B97" s="27">
        <f>SUBTOTAL(9,B98:B98)</f>
        <v>2225.0500000000002</v>
      </c>
      <c r="C97" s="27">
        <f>SUBTOTAL(9,C98:C98)</f>
        <v>4000</v>
      </c>
      <c r="D97" s="27">
        <f>SUBTOTAL(9,D98:D98)</f>
        <v>2670</v>
      </c>
      <c r="E97" s="28">
        <f t="shared" si="12"/>
        <v>1.1999730343138355</v>
      </c>
      <c r="F97" s="28">
        <f t="shared" si="13"/>
        <v>0.66749999999999998</v>
      </c>
    </row>
    <row r="98" spans="1:6" x14ac:dyDescent="0.25">
      <c r="A98" s="35" t="s">
        <v>103</v>
      </c>
      <c r="B98" s="36">
        <v>2225.0500000000002</v>
      </c>
      <c r="C98" s="36">
        <v>4000</v>
      </c>
      <c r="D98" s="36">
        <v>2670</v>
      </c>
      <c r="E98" s="37">
        <f t="shared" si="12"/>
        <v>1.1999730343138355</v>
      </c>
      <c r="F98" s="37">
        <f t="shared" si="13"/>
        <v>0.66749999999999998</v>
      </c>
    </row>
    <row r="99" spans="1:6" x14ac:dyDescent="0.25">
      <c r="A99" s="26" t="s">
        <v>104</v>
      </c>
      <c r="B99" s="27">
        <f>SUBTOTAL(9,B100:B100)</f>
        <v>2691</v>
      </c>
      <c r="C99" s="27">
        <f>SUBTOTAL(9,C100:C100)</f>
        <v>4000</v>
      </c>
      <c r="D99" s="27">
        <f>SUBTOTAL(9,D100:D100)</f>
        <v>2131</v>
      </c>
      <c r="E99" s="28">
        <f t="shared" si="12"/>
        <v>0.79189892233370496</v>
      </c>
      <c r="F99" s="28">
        <f t="shared" si="13"/>
        <v>0.53274999999999995</v>
      </c>
    </row>
    <row r="100" spans="1:6" x14ac:dyDescent="0.25">
      <c r="A100" s="35" t="s">
        <v>105</v>
      </c>
      <c r="B100" s="36">
        <v>2691</v>
      </c>
      <c r="C100" s="36">
        <v>4000</v>
      </c>
      <c r="D100" s="36">
        <v>2131</v>
      </c>
      <c r="E100" s="37">
        <f t="shared" si="12"/>
        <v>0.79189892233370496</v>
      </c>
      <c r="F100" s="37">
        <f t="shared" si="13"/>
        <v>0.53274999999999995</v>
      </c>
    </row>
    <row r="101" spans="1:6" x14ac:dyDescent="0.25">
      <c r="A101" s="26" t="s">
        <v>175</v>
      </c>
      <c r="B101" s="27">
        <f>SUBTOTAL(9,B102:B102)</f>
        <v>467.68</v>
      </c>
      <c r="C101" s="27">
        <f>SUBTOTAL(9,C102:C102)</f>
        <v>0</v>
      </c>
      <c r="D101" s="27">
        <f>SUBTOTAL(9,D102:D102)</f>
        <v>0</v>
      </c>
      <c r="E101" s="28">
        <f t="shared" ref="E101:E102" si="14">IF(B101&lt;&gt;0,D101/B101,"-")</f>
        <v>0</v>
      </c>
      <c r="F101" s="28" t="str">
        <f t="shared" ref="F101:F102" si="15">IF(C101&lt;&gt;0,D101/C101,"-")</f>
        <v>-</v>
      </c>
    </row>
    <row r="102" spans="1:6" x14ac:dyDescent="0.25">
      <c r="A102" s="35" t="s">
        <v>174</v>
      </c>
      <c r="B102" s="36">
        <v>467.68</v>
      </c>
      <c r="C102" s="36">
        <v>0</v>
      </c>
      <c r="D102" s="36">
        <v>0</v>
      </c>
      <c r="E102" s="37">
        <f t="shared" si="14"/>
        <v>0</v>
      </c>
      <c r="F102" s="37" t="str">
        <f t="shared" si="15"/>
        <v>-</v>
      </c>
    </row>
    <row r="103" spans="1:6" x14ac:dyDescent="0.25">
      <c r="A103" s="26" t="s">
        <v>177</v>
      </c>
      <c r="B103" s="27">
        <f>SUBTOTAL(9,B104:B104)</f>
        <v>900</v>
      </c>
      <c r="C103" s="27">
        <f>SUBTOTAL(9,C104:C104)</f>
        <v>0</v>
      </c>
      <c r="D103" s="27">
        <f>SUBTOTAL(9,D104:D104)</f>
        <v>0</v>
      </c>
      <c r="E103" s="28">
        <f t="shared" ref="E103:E104" si="16">IF(B103&lt;&gt;0,D103/B103,"-")</f>
        <v>0</v>
      </c>
      <c r="F103" s="28" t="str">
        <f t="shared" ref="F103:F104" si="17">IF(C103&lt;&gt;0,D103/C103,"-")</f>
        <v>-</v>
      </c>
    </row>
    <row r="104" spans="1:6" x14ac:dyDescent="0.25">
      <c r="A104" s="35" t="s">
        <v>176</v>
      </c>
      <c r="B104" s="36">
        <v>900</v>
      </c>
      <c r="C104" s="36">
        <v>0</v>
      </c>
      <c r="D104" s="36">
        <v>0</v>
      </c>
      <c r="E104" s="37">
        <f t="shared" si="16"/>
        <v>0</v>
      </c>
      <c r="F104" s="37" t="str">
        <f t="shared" si="17"/>
        <v>-</v>
      </c>
    </row>
    <row r="105" spans="1:6" ht="20.100000000000001" customHeight="1" x14ac:dyDescent="0.25">
      <c r="A105" s="38" t="s">
        <v>48</v>
      </c>
      <c r="B105" s="39">
        <f>IFERROR(SUBTOTAL(9,B96:B104),0)</f>
        <v>227973.46999999997</v>
      </c>
      <c r="C105" s="39">
        <f>IFERROR(SUBTOTAL(9,C96:C104),0)</f>
        <v>546676</v>
      </c>
      <c r="D105" s="39">
        <f>IFERROR(SUBTOTAL(9,D96:D104),0)</f>
        <v>274896.42</v>
      </c>
      <c r="E105" s="40">
        <f>IF(B105&lt;&gt;0,D105/B105,"-")</f>
        <v>1.2058263621639835</v>
      </c>
      <c r="F105" s="40">
        <f t="shared" si="13"/>
        <v>0.50285071962186012</v>
      </c>
    </row>
    <row r="106" spans="1:6" x14ac:dyDescent="0.25">
      <c r="A106" s="12"/>
      <c r="B106" s="12"/>
      <c r="C106" s="12"/>
      <c r="D106" s="12"/>
      <c r="E106" s="12"/>
      <c r="F106" s="12"/>
    </row>
    <row r="107" spans="1:6" x14ac:dyDescent="0.25">
      <c r="A107" s="12"/>
      <c r="B107" s="12"/>
      <c r="C107" s="12"/>
      <c r="D107" s="12"/>
      <c r="E107" s="12"/>
      <c r="F107" s="12"/>
    </row>
    <row r="108" spans="1:6" s="8" customFormat="1" ht="24.95" customHeight="1" x14ac:dyDescent="0.25">
      <c r="A108" s="9" t="s">
        <v>49</v>
      </c>
      <c r="B108" s="10"/>
      <c r="C108" s="10"/>
      <c r="D108" s="10"/>
      <c r="E108" s="10"/>
      <c r="F108" s="10"/>
    </row>
    <row r="109" spans="1:6" ht="57.6" customHeight="1" x14ac:dyDescent="0.25">
      <c r="A109" s="41" t="s">
        <v>30</v>
      </c>
      <c r="B109" s="11" t="s">
        <v>31</v>
      </c>
      <c r="C109" s="11" t="s">
        <v>7</v>
      </c>
      <c r="D109" s="11" t="s">
        <v>32</v>
      </c>
      <c r="E109" s="11" t="s">
        <v>33</v>
      </c>
      <c r="F109" s="11" t="s">
        <v>34</v>
      </c>
    </row>
    <row r="110" spans="1:6" s="12" customFormat="1" ht="15.95" customHeight="1" x14ac:dyDescent="0.25">
      <c r="A110" s="13" t="s">
        <v>11</v>
      </c>
      <c r="B110" s="13">
        <f>COLUMN()</f>
        <v>2</v>
      </c>
      <c r="C110" s="13">
        <f>COLUMN()</f>
        <v>3</v>
      </c>
      <c r="D110" s="13">
        <f>COLUMN()</f>
        <v>4</v>
      </c>
      <c r="E110" s="13" t="str">
        <f>_xlfn.CONCAT(TEXT(COLUMN(),"@")," (",TEXT(D110,"@")," / ",TEXT(B110,"@"),")")</f>
        <v>5 (4 / 2)</v>
      </c>
      <c r="F110" s="13" t="str">
        <f>_xlfn.CONCAT(TEXT(COLUMN(),"@")," (",TEXT(D110,"@")," / ",TEXT(C110,"@"),")")</f>
        <v>6 (4 / 3)</v>
      </c>
    </row>
    <row r="111" spans="1:6" x14ac:dyDescent="0.25">
      <c r="A111" s="26" t="s">
        <v>100</v>
      </c>
      <c r="B111" s="27">
        <f>SUBTOTAL(9,B112:B112)</f>
        <v>224654.38</v>
      </c>
      <c r="C111" s="27">
        <f>SUBTOTAL(9,C112:C112)</f>
        <v>538676</v>
      </c>
      <c r="D111" s="27">
        <f>SUBTOTAL(9,D112:D112)</f>
        <v>270095.42</v>
      </c>
      <c r="E111" s="28">
        <f t="shared" ref="E111:E116" si="18">IF(B111&lt;&gt;0,D111/B111,"-")</f>
        <v>1.2022708838349823</v>
      </c>
      <c r="F111" s="28">
        <f t="shared" ref="F111:F121" si="19">IF(C111&lt;&gt;0,D111/C111,"-")</f>
        <v>0.50140607712242602</v>
      </c>
    </row>
    <row r="112" spans="1:6" x14ac:dyDescent="0.25">
      <c r="A112" s="35" t="s">
        <v>101</v>
      </c>
      <c r="B112" s="36">
        <f>217004+7650.38</f>
        <v>224654.38</v>
      </c>
      <c r="C112" s="36">
        <v>538676</v>
      </c>
      <c r="D112" s="36">
        <v>270095.42</v>
      </c>
      <c r="E112" s="37">
        <f t="shared" si="18"/>
        <v>1.2022708838349823</v>
      </c>
      <c r="F112" s="37">
        <f t="shared" si="19"/>
        <v>0.50140607712242602</v>
      </c>
    </row>
    <row r="113" spans="1:6" x14ac:dyDescent="0.25">
      <c r="A113" s="26" t="s">
        <v>102</v>
      </c>
      <c r="B113" s="27">
        <f>SUBTOTAL(9,B114:B114)</f>
        <v>2585.94</v>
      </c>
      <c r="C113" s="27">
        <f>SUBTOTAL(9,C114:C114)</f>
        <v>4000</v>
      </c>
      <c r="D113" s="27">
        <f>SUBTOTAL(9,D114:D114)</f>
        <v>5425.1</v>
      </c>
      <c r="E113" s="28">
        <f t="shared" si="18"/>
        <v>2.0979218388671046</v>
      </c>
      <c r="F113" s="28">
        <f t="shared" si="19"/>
        <v>1.3562750000000001</v>
      </c>
    </row>
    <row r="114" spans="1:6" x14ac:dyDescent="0.25">
      <c r="A114" s="35" t="s">
        <v>103</v>
      </c>
      <c r="B114" s="36">
        <v>2585.94</v>
      </c>
      <c r="C114" s="36">
        <v>4000</v>
      </c>
      <c r="D114" s="36">
        <v>5425.1</v>
      </c>
      <c r="E114" s="37">
        <f t="shared" si="18"/>
        <v>2.0979218388671046</v>
      </c>
      <c r="F114" s="37">
        <f t="shared" si="19"/>
        <v>1.3562750000000001</v>
      </c>
    </row>
    <row r="115" spans="1:6" x14ac:dyDescent="0.25">
      <c r="A115" s="26" t="s">
        <v>104</v>
      </c>
      <c r="B115" s="27">
        <f>SUBTOTAL(9,B116:B116)</f>
        <v>725.66</v>
      </c>
      <c r="C115" s="27">
        <f>SUBTOTAL(9,C116:C116)</f>
        <v>4000</v>
      </c>
      <c r="D115" s="27">
        <f>SUBTOTAL(9,D116:D116)</f>
        <v>2202.65</v>
      </c>
      <c r="E115" s="28">
        <f t="shared" si="18"/>
        <v>3.0353746933825763</v>
      </c>
      <c r="F115" s="28">
        <f t="shared" si="19"/>
        <v>0.55066250000000005</v>
      </c>
    </row>
    <row r="116" spans="1:6" x14ac:dyDescent="0.25">
      <c r="A116" s="35" t="s">
        <v>105</v>
      </c>
      <c r="B116" s="36">
        <f>100+625.66</f>
        <v>725.66</v>
      </c>
      <c r="C116" s="36">
        <v>4000</v>
      </c>
      <c r="D116" s="36">
        <v>2202.65</v>
      </c>
      <c r="E116" s="37">
        <f t="shared" si="18"/>
        <v>3.0353746933825763</v>
      </c>
      <c r="F116" s="37">
        <f t="shared" si="19"/>
        <v>0.55066250000000005</v>
      </c>
    </row>
    <row r="117" spans="1:6" x14ac:dyDescent="0.25">
      <c r="A117" s="26" t="s">
        <v>175</v>
      </c>
      <c r="B117" s="27">
        <f>SUBTOTAL(9,B118:B118)</f>
        <v>9351.7099999999991</v>
      </c>
      <c r="C117" s="27">
        <f>SUBTOTAL(9,C118:C118)</f>
        <v>0</v>
      </c>
      <c r="D117" s="27">
        <f>SUBTOTAL(9,D118:D118)</f>
        <v>0</v>
      </c>
      <c r="E117" s="28">
        <f t="shared" ref="E117:E120" si="20">IF(B117&lt;&gt;0,D117/B117,"-")</f>
        <v>0</v>
      </c>
      <c r="F117" s="28" t="str">
        <f t="shared" ref="F117:F120" si="21">IF(C117&lt;&gt;0,D117/C117,"-")</f>
        <v>-</v>
      </c>
    </row>
    <row r="118" spans="1:6" x14ac:dyDescent="0.25">
      <c r="A118" s="35" t="s">
        <v>174</v>
      </c>
      <c r="B118" s="36">
        <v>9351.7099999999991</v>
      </c>
      <c r="C118" s="36">
        <v>0</v>
      </c>
      <c r="D118" s="36">
        <v>0</v>
      </c>
      <c r="E118" s="37">
        <f t="shared" si="20"/>
        <v>0</v>
      </c>
      <c r="F118" s="37" t="str">
        <f t="shared" si="21"/>
        <v>-</v>
      </c>
    </row>
    <row r="119" spans="1:6" x14ac:dyDescent="0.25">
      <c r="A119" s="26" t="s">
        <v>177</v>
      </c>
      <c r="B119" s="27">
        <f>SUBTOTAL(9,B120:B120)</f>
        <v>738.14</v>
      </c>
      <c r="C119" s="27">
        <f>SUBTOTAL(9,C120:C120)</f>
        <v>0</v>
      </c>
      <c r="D119" s="27">
        <f>SUBTOTAL(9,D120:D120)</f>
        <v>0</v>
      </c>
      <c r="E119" s="28">
        <f t="shared" si="20"/>
        <v>0</v>
      </c>
      <c r="F119" s="28" t="str">
        <f t="shared" si="21"/>
        <v>-</v>
      </c>
    </row>
    <row r="120" spans="1:6" x14ac:dyDescent="0.25">
      <c r="A120" s="35" t="s">
        <v>176</v>
      </c>
      <c r="B120" s="36">
        <v>738.14</v>
      </c>
      <c r="C120" s="36">
        <v>0</v>
      </c>
      <c r="D120" s="36">
        <v>0</v>
      </c>
      <c r="E120" s="37">
        <f t="shared" si="20"/>
        <v>0</v>
      </c>
      <c r="F120" s="37" t="str">
        <f t="shared" si="21"/>
        <v>-</v>
      </c>
    </row>
    <row r="121" spans="1:6" ht="20.100000000000001" customHeight="1" x14ac:dyDescent="0.25">
      <c r="A121" s="38" t="s">
        <v>48</v>
      </c>
      <c r="B121" s="39">
        <f>IFERROR(SUBTOTAL(9,B112:B120),0)</f>
        <v>238055.83000000002</v>
      </c>
      <c r="C121" s="39">
        <f>IFERROR(SUBTOTAL(9,C112:C120),0)</f>
        <v>546676</v>
      </c>
      <c r="D121" s="39">
        <f>IFERROR(SUBTOTAL(9,D112:D120),0)</f>
        <v>277723.17</v>
      </c>
      <c r="E121" s="40">
        <f>IF(B121&lt;&gt;0,D121/D121,"-")</f>
        <v>1</v>
      </c>
      <c r="F121" s="40">
        <f t="shared" si="19"/>
        <v>0.50802151548632091</v>
      </c>
    </row>
    <row r="122" spans="1:6" x14ac:dyDescent="0.25">
      <c r="E122" s="12"/>
      <c r="F122" s="12"/>
    </row>
    <row r="123" spans="1:6" x14ac:dyDescent="0.25">
      <c r="C123" s="25"/>
    </row>
    <row r="128" spans="1:6" s="7" customFormat="1" ht="24.95" customHeight="1" x14ac:dyDescent="0.3">
      <c r="A128" s="57" t="s">
        <v>106</v>
      </c>
      <c r="B128" s="57"/>
      <c r="C128" s="57"/>
      <c r="D128" s="57"/>
      <c r="E128" s="57"/>
      <c r="F128" s="57"/>
    </row>
    <row r="129" spans="1:6" s="8" customFormat="1" ht="24.95" customHeight="1" x14ac:dyDescent="0.25">
      <c r="A129" s="9" t="s">
        <v>49</v>
      </c>
      <c r="B129" s="10"/>
      <c r="C129" s="10"/>
      <c r="D129" s="10"/>
      <c r="E129" s="10"/>
      <c r="F129" s="10"/>
    </row>
    <row r="130" spans="1:6" ht="57.6" customHeight="1" x14ac:dyDescent="0.25">
      <c r="A130" s="11" t="s">
        <v>30</v>
      </c>
      <c r="B130" s="11" t="s">
        <v>31</v>
      </c>
      <c r="C130" s="11" t="s">
        <v>7</v>
      </c>
      <c r="D130" s="11" t="s">
        <v>32</v>
      </c>
      <c r="E130" s="11" t="s">
        <v>33</v>
      </c>
      <c r="F130" s="11" t="s">
        <v>34</v>
      </c>
    </row>
    <row r="131" spans="1:6" s="12" customFormat="1" ht="15.95" customHeight="1" x14ac:dyDescent="0.25">
      <c r="A131" s="13" t="s">
        <v>11</v>
      </c>
      <c r="B131" s="13">
        <f>COLUMN()</f>
        <v>2</v>
      </c>
      <c r="C131" s="13">
        <f>COLUMN()</f>
        <v>3</v>
      </c>
      <c r="D131" s="13">
        <f>COLUMN()</f>
        <v>4</v>
      </c>
      <c r="E131" s="13" t="str">
        <f>_xlfn.CONCAT(TEXT(COLUMN(),"@")," (",TEXT(D131,"@")," / ",TEXT(B131,"@"),")")</f>
        <v>5 (4 / 2)</v>
      </c>
      <c r="F131" s="13" t="str">
        <f>_xlfn.CONCAT(TEXT(COLUMN(),"@")," (",TEXT(D131,"@")," / ",TEXT(C131,"@"),")")</f>
        <v>6 (4 / 3)</v>
      </c>
    </row>
    <row r="132" spans="1:6" x14ac:dyDescent="0.25">
      <c r="A132" s="26" t="s">
        <v>107</v>
      </c>
      <c r="B132" s="27">
        <f>SUBTOTAL(9,B133:B133)</f>
        <v>238055.83000000002</v>
      </c>
      <c r="C132" s="27">
        <f>SUBTOTAL(9,C133:C133)</f>
        <v>546676</v>
      </c>
      <c r="D132" s="27">
        <f>SUBTOTAL(9,D133:D133)</f>
        <v>277723.17</v>
      </c>
      <c r="E132" s="28">
        <f>IF(B132&lt;&gt;0,D132/B132,"-")</f>
        <v>1.1666304076652942</v>
      </c>
      <c r="F132" s="28">
        <f>IF(C132&lt;&gt;0,D132/C132,"-")</f>
        <v>0.50802151548632091</v>
      </c>
    </row>
    <row r="133" spans="1:6" x14ac:dyDescent="0.25">
      <c r="A133" s="35" t="s">
        <v>108</v>
      </c>
      <c r="B133" s="36">
        <v>238055.83000000002</v>
      </c>
      <c r="C133" s="36">
        <v>546676</v>
      </c>
      <c r="D133" s="36">
        <v>277723.17</v>
      </c>
      <c r="E133" s="37">
        <f>IF(B133&lt;&gt;0,D133/B133,"-")</f>
        <v>1.1666304076652942</v>
      </c>
      <c r="F133" s="37">
        <f>IF(C133&lt;&gt;0,D133/C133,"-")</f>
        <v>0.50802151548632091</v>
      </c>
    </row>
    <row r="134" spans="1:6" ht="20.100000000000001" customHeight="1" x14ac:dyDescent="0.25">
      <c r="A134" s="38" t="s">
        <v>48</v>
      </c>
      <c r="B134" s="39">
        <f>IFERROR(SUBTOTAL(9,B133:B133),0)</f>
        <v>238055.83000000002</v>
      </c>
      <c r="C134" s="39">
        <f>IFERROR(SUBTOTAL(9,C133:C133),0)</f>
        <v>546676</v>
      </c>
      <c r="D134" s="39">
        <f>IFERROR(SUBTOTAL(9,D133:D133),0)</f>
        <v>277723.17</v>
      </c>
      <c r="E134" s="40">
        <f>IF(B134&lt;&gt;0,D134/B134,"-")</f>
        <v>1.1666304076652942</v>
      </c>
      <c r="F134" s="40">
        <f>IF(C134&lt;&gt;0,D134/C134,"-")</f>
        <v>0.50802151548632091</v>
      </c>
    </row>
    <row r="135" spans="1:6" x14ac:dyDescent="0.25">
      <c r="A135" s="12"/>
      <c r="B135" s="12"/>
      <c r="C135" s="12"/>
      <c r="D135" s="12"/>
      <c r="E135" s="12"/>
      <c r="F135" s="12"/>
    </row>
    <row r="136" spans="1:6" x14ac:dyDescent="0.25">
      <c r="A136" s="12"/>
      <c r="B136" s="12"/>
      <c r="C136" s="12"/>
      <c r="D136" s="12"/>
      <c r="E136" s="12"/>
      <c r="F136" s="12"/>
    </row>
    <row r="137" spans="1:6" x14ac:dyDescent="0.25">
      <c r="C137" s="25"/>
    </row>
  </sheetData>
  <mergeCells count="5">
    <mergeCell ref="A2:F2"/>
    <mergeCell ref="A3:F3"/>
    <mergeCell ref="A1:F1"/>
    <mergeCell ref="A91:F91"/>
    <mergeCell ref="A128:F128"/>
  </mergeCells>
  <pageMargins left="0.39370078740157499" right="0.39370078740157499" top="0.39370078740157499" bottom="0.39370078740157499" header="0.23622047244094499" footer="0.23622047244094499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zoomScaleNormal="100" workbookViewId="0">
      <pane ySplit="6" topLeftCell="A7" activePane="bottomLeft" state="frozen"/>
      <selection pane="bottomLeft" sqref="A1:F1"/>
    </sheetView>
  </sheetViews>
  <sheetFormatPr defaultColWidth="9.140625" defaultRowHeight="15" x14ac:dyDescent="0.25"/>
  <cols>
    <col min="1" max="1" width="73.7109375" style="2" customWidth="1"/>
    <col min="2" max="2" width="29.7109375" style="2" customWidth="1"/>
    <col min="3" max="4" width="19.7109375" style="2" customWidth="1"/>
    <col min="5" max="5" width="15.7109375" style="2" customWidth="1"/>
    <col min="6" max="6" width="12.7109375" style="2" customWidth="1"/>
  </cols>
  <sheetData>
    <row r="1" spans="1:6" s="6" customFormat="1" ht="30" customHeight="1" x14ac:dyDescent="0.25">
      <c r="A1" s="57" t="s">
        <v>2</v>
      </c>
      <c r="B1" s="57"/>
      <c r="C1" s="57"/>
      <c r="D1" s="57"/>
      <c r="E1" s="57"/>
      <c r="F1" s="57"/>
    </row>
    <row r="2" spans="1:6" s="6" customFormat="1" ht="30" customHeight="1" x14ac:dyDescent="0.25">
      <c r="A2" s="57" t="s">
        <v>109</v>
      </c>
      <c r="B2" s="57"/>
      <c r="C2" s="57"/>
      <c r="D2" s="57"/>
      <c r="E2" s="57"/>
      <c r="F2" s="57"/>
    </row>
    <row r="3" spans="1:6" s="7" customFormat="1" ht="24.95" customHeight="1" x14ac:dyDescent="0.3">
      <c r="A3" s="57" t="s">
        <v>110</v>
      </c>
      <c r="B3" s="57"/>
      <c r="C3" s="57"/>
      <c r="D3" s="57"/>
      <c r="E3" s="57"/>
      <c r="F3" s="57"/>
    </row>
    <row r="4" spans="1:6" s="8" customFormat="1" ht="24.95" customHeight="1" x14ac:dyDescent="0.25">
      <c r="A4" s="9" t="s">
        <v>111</v>
      </c>
      <c r="B4" s="10"/>
      <c r="C4" s="10"/>
      <c r="D4" s="10"/>
      <c r="E4" s="10"/>
      <c r="F4" s="10"/>
    </row>
    <row r="5" spans="1:6" ht="57.6" customHeight="1" x14ac:dyDescent="0.25">
      <c r="A5" s="11" t="s">
        <v>30</v>
      </c>
      <c r="B5" s="11" t="s">
        <v>31</v>
      </c>
      <c r="C5" s="11" t="s">
        <v>7</v>
      </c>
      <c r="D5" s="11" t="s">
        <v>32</v>
      </c>
      <c r="E5" s="11" t="s">
        <v>33</v>
      </c>
      <c r="F5" s="11" t="s">
        <v>34</v>
      </c>
    </row>
    <row r="6" spans="1:6" s="12" customFormat="1" ht="15.95" customHeight="1" x14ac:dyDescent="0.25">
      <c r="A6" s="13" t="s">
        <v>11</v>
      </c>
      <c r="B6" s="13">
        <f>COLUMN()</f>
        <v>2</v>
      </c>
      <c r="C6" s="13">
        <v>3</v>
      </c>
      <c r="D6" s="13">
        <f>COLUMN()</f>
        <v>4</v>
      </c>
      <c r="E6" s="13" t="str">
        <f>_xlfn.CONCAT(TEXT(COLUMN(),"@")," (",TEXT(D6,"@")," / ",TEXT(B6,"@"),")")</f>
        <v>5 (4 / 2)</v>
      </c>
      <c r="F6" s="13" t="str">
        <f>_xlfn.CONCAT(TEXT(COLUMN(),"@")," (",TEXT(D6,"@")," / ",TEXT(C6,"@"),")")</f>
        <v>6 (4 / 3)</v>
      </c>
    </row>
    <row r="7" spans="1:6" ht="20.100000000000001" customHeight="1" x14ac:dyDescent="0.25">
      <c r="A7" s="38" t="s">
        <v>48</v>
      </c>
      <c r="B7" s="39">
        <f>IFERROR(SUBTOTAL(9,#REF!),0)</f>
        <v>0</v>
      </c>
      <c r="C7" s="39">
        <v>0</v>
      </c>
      <c r="D7" s="39">
        <f>IFERROR(SUBTOTAL(9,#REF!),0)</f>
        <v>0</v>
      </c>
      <c r="E7" s="40" t="str">
        <f>IF(B7&lt;&gt;0,D7/B7,"-")</f>
        <v>-</v>
      </c>
      <c r="F7" s="40" t="str">
        <f>IF(C7&lt;&gt;0,D7/C7,"-")</f>
        <v>-</v>
      </c>
    </row>
    <row r="8" spans="1:6" x14ac:dyDescent="0.25">
      <c r="A8" s="12"/>
      <c r="B8" s="12"/>
      <c r="C8" s="12"/>
      <c r="D8" s="12"/>
      <c r="E8" s="12"/>
      <c r="F8" s="12"/>
    </row>
    <row r="9" spans="1:6" x14ac:dyDescent="0.25">
      <c r="A9" s="12"/>
      <c r="B9" s="12"/>
      <c r="C9" s="12"/>
      <c r="D9" s="12"/>
      <c r="E9" s="12"/>
      <c r="F9" s="12"/>
    </row>
    <row r="10" spans="1:6" s="8" customFormat="1" ht="24.95" customHeight="1" x14ac:dyDescent="0.25">
      <c r="A10" s="9" t="s">
        <v>112</v>
      </c>
      <c r="B10" s="10"/>
      <c r="C10" s="10"/>
      <c r="D10" s="10"/>
      <c r="E10" s="10"/>
      <c r="F10" s="10"/>
    </row>
    <row r="11" spans="1:6" ht="57.6" customHeight="1" x14ac:dyDescent="0.25">
      <c r="A11" s="41" t="s">
        <v>30</v>
      </c>
      <c r="B11" s="11" t="s">
        <v>31</v>
      </c>
      <c r="C11" s="11" t="s">
        <v>7</v>
      </c>
      <c r="D11" s="11" t="s">
        <v>32</v>
      </c>
      <c r="E11" s="11" t="s">
        <v>33</v>
      </c>
      <c r="F11" s="11" t="s">
        <v>34</v>
      </c>
    </row>
    <row r="12" spans="1:6" s="12" customFormat="1" ht="15.95" customHeight="1" x14ac:dyDescent="0.25">
      <c r="A12" s="13" t="s">
        <v>11</v>
      </c>
      <c r="B12" s="13">
        <f>COLUMN()</f>
        <v>2</v>
      </c>
      <c r="C12" s="13">
        <v>3</v>
      </c>
      <c r="D12" s="13">
        <f>COLUMN()</f>
        <v>4</v>
      </c>
      <c r="E12" s="13" t="str">
        <f>_xlfn.CONCAT(TEXT(COLUMN(),"@")," (",TEXT(D12,"@")," / ",TEXT(B12,"@"),")")</f>
        <v>5 (4 / 2)</v>
      </c>
      <c r="F12" s="13" t="str">
        <f>_xlfn.CONCAT(TEXT(COLUMN(),"@")," (",TEXT(D12,"@")," / ",TEXT(C12,"@"),")")</f>
        <v>6 (4 / 3)</v>
      </c>
    </row>
    <row r="13" spans="1:6" ht="20.100000000000001" customHeight="1" x14ac:dyDescent="0.25">
      <c r="A13" s="38" t="s">
        <v>48</v>
      </c>
      <c r="B13" s="39">
        <f>IFERROR(SUBTOTAL(9,#REF!),0)</f>
        <v>0</v>
      </c>
      <c r="C13" s="39">
        <v>0</v>
      </c>
      <c r="D13" s="39">
        <f>IFERROR(SUBTOTAL(9,#REF!),0)</f>
        <v>0</v>
      </c>
      <c r="E13" s="40" t="str">
        <f>IF(B13&lt;&gt;0,D13/D13,"-")</f>
        <v>-</v>
      </c>
      <c r="F13" s="40" t="str">
        <f>IF(C13&lt;&gt;0,D13/C13,"-")</f>
        <v>-</v>
      </c>
    </row>
    <row r="14" spans="1:6" x14ac:dyDescent="0.25">
      <c r="E14" s="12"/>
      <c r="F14" s="12"/>
    </row>
    <row r="15" spans="1:6" x14ac:dyDescent="0.25">
      <c r="C15" s="25"/>
    </row>
    <row r="20" spans="1:6" s="7" customFormat="1" ht="24.95" customHeight="1" x14ac:dyDescent="0.3">
      <c r="A20" s="57" t="s">
        <v>113</v>
      </c>
      <c r="B20" s="57"/>
      <c r="C20" s="57"/>
      <c r="D20" s="57"/>
      <c r="E20" s="57"/>
      <c r="F20" s="57"/>
    </row>
    <row r="21" spans="1:6" s="8" customFormat="1" ht="24.95" customHeight="1" x14ac:dyDescent="0.25">
      <c r="A21" s="9" t="s">
        <v>111</v>
      </c>
      <c r="B21" s="10"/>
      <c r="C21" s="10"/>
      <c r="D21" s="10"/>
      <c r="E21" s="10"/>
      <c r="F21" s="10"/>
    </row>
    <row r="22" spans="1:6" ht="57.6" customHeight="1" x14ac:dyDescent="0.25">
      <c r="A22" s="11" t="s">
        <v>30</v>
      </c>
      <c r="B22" s="11" t="s">
        <v>31</v>
      </c>
      <c r="C22" s="11" t="s">
        <v>7</v>
      </c>
      <c r="D22" s="11" t="s">
        <v>32</v>
      </c>
      <c r="E22" s="11" t="s">
        <v>33</v>
      </c>
      <c r="F22" s="11" t="s">
        <v>34</v>
      </c>
    </row>
    <row r="23" spans="1:6" s="12" customFormat="1" ht="15.95" customHeight="1" x14ac:dyDescent="0.25">
      <c r="A23" s="13" t="s">
        <v>11</v>
      </c>
      <c r="B23" s="13">
        <f>COLUMN()</f>
        <v>2</v>
      </c>
      <c r="C23" s="13">
        <f>COLUMN()</f>
        <v>3</v>
      </c>
      <c r="D23" s="13">
        <f>COLUMN()</f>
        <v>4</v>
      </c>
      <c r="E23" s="13" t="str">
        <f>_xlfn.CONCAT(TEXT(COLUMN(),"@")," (",TEXT(D23,"@")," / ",TEXT(B23,"@"),")")</f>
        <v>5 (4 / 2)</v>
      </c>
      <c r="F23" s="13" t="str">
        <f>_xlfn.CONCAT(TEXT(COLUMN(),"@")," (",TEXT(D23,"@")," / ",TEXT(C23,"@"),")")</f>
        <v>6 (4 / 3)</v>
      </c>
    </row>
    <row r="24" spans="1:6" ht="20.100000000000001" customHeight="1" x14ac:dyDescent="0.25">
      <c r="A24" s="38" t="s">
        <v>48</v>
      </c>
      <c r="B24" s="39">
        <f>IFERROR(SUBTOTAL(9,#REF!),0)</f>
        <v>0</v>
      </c>
      <c r="C24" s="39">
        <f>IFERROR(SUBTOTAL(9,#REF!),0)</f>
        <v>0</v>
      </c>
      <c r="D24" s="39">
        <f>IFERROR(SUBTOTAL(9,#REF!),0)</f>
        <v>0</v>
      </c>
      <c r="E24" s="40" t="str">
        <f>IF(B24&lt;&gt;0,D24/B24,"-")</f>
        <v>-</v>
      </c>
      <c r="F24" s="40" t="str">
        <f>IF(C24&lt;&gt;0,D24/C24,"-")</f>
        <v>-</v>
      </c>
    </row>
    <row r="25" spans="1:6" x14ac:dyDescent="0.25">
      <c r="A25" s="12"/>
      <c r="B25" s="12"/>
      <c r="C25" s="12"/>
      <c r="D25" s="12"/>
      <c r="E25" s="12"/>
      <c r="F25" s="12"/>
    </row>
    <row r="26" spans="1:6" x14ac:dyDescent="0.25">
      <c r="A26" s="12"/>
      <c r="B26" s="12"/>
      <c r="C26" s="12"/>
      <c r="D26" s="12"/>
      <c r="E26" s="12"/>
      <c r="F26" s="12"/>
    </row>
    <row r="27" spans="1:6" s="8" customFormat="1" ht="24.95" customHeight="1" x14ac:dyDescent="0.25">
      <c r="A27" s="9" t="s">
        <v>112</v>
      </c>
      <c r="B27" s="10"/>
      <c r="C27" s="10"/>
      <c r="D27" s="10"/>
      <c r="E27" s="10"/>
      <c r="F27" s="10"/>
    </row>
    <row r="28" spans="1:6" ht="57.6" customHeight="1" x14ac:dyDescent="0.25">
      <c r="A28" s="41" t="s">
        <v>30</v>
      </c>
      <c r="B28" s="11" t="s">
        <v>31</v>
      </c>
      <c r="C28" s="11" t="s">
        <v>7</v>
      </c>
      <c r="D28" s="11" t="s">
        <v>32</v>
      </c>
      <c r="E28" s="11" t="s">
        <v>33</v>
      </c>
      <c r="F28" s="11" t="s">
        <v>34</v>
      </c>
    </row>
    <row r="29" spans="1:6" s="12" customFormat="1" ht="15.95" customHeight="1" x14ac:dyDescent="0.25">
      <c r="A29" s="13" t="s">
        <v>11</v>
      </c>
      <c r="B29" s="13">
        <f>COLUMN()</f>
        <v>2</v>
      </c>
      <c r="C29" s="13">
        <f>COLUMN()</f>
        <v>3</v>
      </c>
      <c r="D29" s="13">
        <f>COLUMN()</f>
        <v>4</v>
      </c>
      <c r="E29" s="13" t="str">
        <f>_xlfn.CONCAT(TEXT(COLUMN(),"@")," (",TEXT(D29,"@")," / ",TEXT(B29,"@"),")")</f>
        <v>5 (4 / 2)</v>
      </c>
      <c r="F29" s="13" t="str">
        <f>_xlfn.CONCAT(TEXT(COLUMN(),"@")," (",TEXT(D29,"@")," / ",TEXT(C29,"@"),")")</f>
        <v>6 (4 / 3)</v>
      </c>
    </row>
    <row r="30" spans="1:6" ht="20.100000000000001" customHeight="1" x14ac:dyDescent="0.25">
      <c r="A30" s="38" t="s">
        <v>48</v>
      </c>
      <c r="B30" s="39">
        <f>IFERROR(SUBTOTAL(9,#REF!),0)</f>
        <v>0</v>
      </c>
      <c r="C30" s="39">
        <f>IFERROR(SUBTOTAL(9,#REF!),0)</f>
        <v>0</v>
      </c>
      <c r="D30" s="39">
        <f>IFERROR(SUBTOTAL(9,#REF!),0)</f>
        <v>0</v>
      </c>
      <c r="E30" s="40" t="str">
        <f>IF(B30&lt;&gt;0,D30/D30,"-")</f>
        <v>-</v>
      </c>
      <c r="F30" s="40" t="str">
        <f>IF(C30&lt;&gt;0,D30/C30,"-")</f>
        <v>-</v>
      </c>
    </row>
    <row r="31" spans="1:6" x14ac:dyDescent="0.25">
      <c r="E31" s="12"/>
      <c r="F31" s="12"/>
    </row>
    <row r="32" spans="1:6" x14ac:dyDescent="0.25">
      <c r="C32" s="25"/>
    </row>
  </sheetData>
  <mergeCells count="4">
    <mergeCell ref="A2:F2"/>
    <mergeCell ref="A3:F3"/>
    <mergeCell ref="A1:F1"/>
    <mergeCell ref="A20:F20"/>
  </mergeCells>
  <pageMargins left="0.39370078740157499" right="0.39370078740157499" top="0.39370078740157499" bottom="0.39370078740157499" header="0.23622047244094499" footer="0.23622047244094499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15"/>
  <sheetViews>
    <sheetView zoomScaleNormal="100" workbookViewId="0">
      <pane ySplit="5" topLeftCell="A6" activePane="bottomLeft" state="frozen"/>
      <selection pane="bottomLeft" activeCell="A10" sqref="A10"/>
    </sheetView>
  </sheetViews>
  <sheetFormatPr defaultColWidth="9.140625" defaultRowHeight="15" x14ac:dyDescent="0.25"/>
  <cols>
    <col min="1" max="1" width="73.7109375" style="2" customWidth="1"/>
    <col min="2" max="2" width="27.42578125" style="2" customWidth="1"/>
    <col min="3" max="4" width="19.7109375" style="2" customWidth="1"/>
    <col min="5" max="5" width="15.7109375" style="2" customWidth="1"/>
    <col min="6" max="6" width="12.7109375" style="2" customWidth="1"/>
  </cols>
  <sheetData>
    <row r="1" spans="1:6" s="6" customFormat="1" ht="30" customHeight="1" x14ac:dyDescent="0.25">
      <c r="A1" s="57" t="s">
        <v>114</v>
      </c>
      <c r="B1" s="57"/>
      <c r="C1" s="57"/>
      <c r="D1" s="57"/>
      <c r="E1" s="57"/>
      <c r="F1" s="57"/>
    </row>
    <row r="2" spans="1:6" s="7" customFormat="1" ht="24.95" customHeight="1" x14ac:dyDescent="0.3">
      <c r="A2" s="57" t="s">
        <v>115</v>
      </c>
      <c r="B2" s="57"/>
      <c r="C2" s="57"/>
      <c r="D2" s="57"/>
      <c r="E2" s="57"/>
      <c r="F2" s="57"/>
    </row>
    <row r="3" spans="1:6" s="8" customFormat="1" ht="24.95" customHeight="1" x14ac:dyDescent="0.25">
      <c r="A3" s="9" t="s">
        <v>116</v>
      </c>
      <c r="B3" s="10"/>
      <c r="C3" s="10"/>
      <c r="D3" s="10"/>
      <c r="E3" s="10"/>
      <c r="F3" s="10"/>
    </row>
    <row r="4" spans="1:6" ht="57.6" customHeight="1" x14ac:dyDescent="0.25">
      <c r="A4" s="41" t="s">
        <v>30</v>
      </c>
      <c r="B4" s="11" t="s">
        <v>31</v>
      </c>
      <c r="C4" s="11" t="s">
        <v>7</v>
      </c>
      <c r="D4" s="11" t="s">
        <v>32</v>
      </c>
      <c r="E4" s="11" t="s">
        <v>33</v>
      </c>
      <c r="F4" s="11" t="s">
        <v>34</v>
      </c>
    </row>
    <row r="5" spans="1:6" s="12" customFormat="1" ht="15.95" customHeight="1" x14ac:dyDescent="0.25">
      <c r="A5" s="13" t="s">
        <v>11</v>
      </c>
      <c r="B5" s="13">
        <f>COLUMN()</f>
        <v>2</v>
      </c>
      <c r="C5" s="13">
        <f>COLUMN()</f>
        <v>3</v>
      </c>
      <c r="D5" s="13">
        <f>COLUMN()</f>
        <v>4</v>
      </c>
      <c r="E5" s="13" t="str">
        <f>_xlfn.CONCAT(TEXT(COLUMN(),"@")," (",TEXT(D5,"@")," / ",TEXT(B5,"@"),")")</f>
        <v>5 (4 / 2)</v>
      </c>
      <c r="F5" s="13" t="str">
        <f>_xlfn.CONCAT(TEXT(COLUMN(),"@")," (",TEXT(D5,"@")," / ",TEXT(C5,"@"),")")</f>
        <v>6 (4 / 3)</v>
      </c>
    </row>
    <row r="6" spans="1:6" x14ac:dyDescent="0.25">
      <c r="A6" s="26" t="s">
        <v>117</v>
      </c>
      <c r="B6" s="27">
        <f>SUBTOTAL(9,B7:B7)</f>
        <v>238055.83</v>
      </c>
      <c r="C6" s="27">
        <f>SUBTOTAL(9,C7:C7)</f>
        <v>546676</v>
      </c>
      <c r="D6" s="27">
        <f>SUBTOTAL(9,D7:D7)</f>
        <v>277723.17</v>
      </c>
      <c r="E6" s="28">
        <f>IF(B6&lt;&gt;0,D6/B6,"-")</f>
        <v>1.1666304076652942</v>
      </c>
      <c r="F6" s="28">
        <f>IF(C6&lt;&gt;0,D6/C6,"-")</f>
        <v>0.50802151548632091</v>
      </c>
    </row>
    <row r="7" spans="1:6" x14ac:dyDescent="0.25">
      <c r="A7" s="35" t="s">
        <v>118</v>
      </c>
      <c r="B7" s="36">
        <v>238055.83</v>
      </c>
      <c r="C7" s="36">
        <v>546676</v>
      </c>
      <c r="D7" s="36">
        <v>277723.17</v>
      </c>
      <c r="E7" s="37">
        <f>IF(B7&lt;&gt;0,D7/B7,"-")</f>
        <v>1.1666304076652942</v>
      </c>
      <c r="F7" s="37">
        <f>IF(C7&lt;&gt;0,D7/C7,"-")</f>
        <v>0.50802151548632091</v>
      </c>
    </row>
    <row r="8" spans="1:6" ht="20.100000000000001" customHeight="1" x14ac:dyDescent="0.25">
      <c r="A8" s="38" t="s">
        <v>48</v>
      </c>
      <c r="B8" s="39">
        <f>IFERROR(SUBTOTAL(9,B7:B7),0)</f>
        <v>238055.83</v>
      </c>
      <c r="C8" s="39">
        <f>IFERROR(SUBTOTAL(9,C7:C7),0)</f>
        <v>546676</v>
      </c>
      <c r="D8" s="39">
        <f>IFERROR(SUBTOTAL(9,D7:D7),0)</f>
        <v>277723.17</v>
      </c>
      <c r="E8" s="40">
        <f>IF(B8&lt;&gt;0,D8/D8,"-")</f>
        <v>1</v>
      </c>
      <c r="F8" s="40">
        <f>IF(C8&lt;&gt;0,D8/C8,"-")</f>
        <v>0.50802151548632091</v>
      </c>
    </row>
    <row r="9" spans="1:6" x14ac:dyDescent="0.25">
      <c r="E9" s="12"/>
      <c r="F9" s="12"/>
    </row>
    <row r="14" spans="1:6" s="7" customFormat="1" ht="24.95" customHeight="1" x14ac:dyDescent="0.3">
      <c r="A14" s="57" t="s">
        <v>119</v>
      </c>
      <c r="B14" s="57"/>
      <c r="C14" s="57"/>
      <c r="D14" s="57"/>
      <c r="E14" s="57"/>
      <c r="F14" s="57"/>
    </row>
    <row r="15" spans="1:6" s="8" customFormat="1" ht="24.95" customHeight="1" x14ac:dyDescent="0.25">
      <c r="A15" s="9" t="s">
        <v>116</v>
      </c>
      <c r="B15" s="10"/>
      <c r="C15" s="10"/>
      <c r="D15" s="10"/>
      <c r="E15" s="10"/>
      <c r="F15" s="10"/>
    </row>
    <row r="16" spans="1:6" ht="57.6" customHeight="1" x14ac:dyDescent="0.25">
      <c r="A16" s="41" t="s">
        <v>30</v>
      </c>
      <c r="B16" s="11" t="s">
        <v>31</v>
      </c>
      <c r="C16" s="11" t="s">
        <v>7</v>
      </c>
      <c r="D16" s="11" t="s">
        <v>32</v>
      </c>
      <c r="E16" s="11" t="s">
        <v>33</v>
      </c>
      <c r="F16" s="11" t="s">
        <v>34</v>
      </c>
    </row>
    <row r="17" spans="1:6" s="12" customFormat="1" ht="15.95" customHeight="1" x14ac:dyDescent="0.25">
      <c r="A17" s="13" t="s">
        <v>11</v>
      </c>
      <c r="B17" s="13">
        <f>COLUMN()</f>
        <v>2</v>
      </c>
      <c r="C17" s="13">
        <v>3</v>
      </c>
      <c r="D17" s="13">
        <f>COLUMN()</f>
        <v>4</v>
      </c>
      <c r="E17" s="13" t="str">
        <f>_xlfn.CONCAT(TEXT(COLUMN(),"@")," (",TEXT(D17,"@")," / ",TEXT(B17,"@"),")")</f>
        <v>5 (4 / 2)</v>
      </c>
      <c r="F17" s="13" t="str">
        <f>_xlfn.CONCAT(TEXT(COLUMN(),"@")," (",TEXT(D17,"@")," / ",TEXT(C17,"@"),")")</f>
        <v>6 (4 / 3)</v>
      </c>
    </row>
    <row r="18" spans="1:6" x14ac:dyDescent="0.25">
      <c r="A18" s="26" t="s">
        <v>117</v>
      </c>
      <c r="B18" s="27">
        <f>SUBTOTAL(9,B30:B113)</f>
        <v>238055.83</v>
      </c>
      <c r="C18" s="27">
        <v>546676</v>
      </c>
      <c r="D18" s="27">
        <f>SUBTOTAL(9,D30:D113)</f>
        <v>277723.17</v>
      </c>
      <c r="E18" s="28">
        <f>IF(B18&lt;&gt;0,D18/B18,"-")</f>
        <v>1.1666304076652942</v>
      </c>
      <c r="F18" s="28">
        <f>IF(C18&lt;&gt;0,D18/C18,"-")</f>
        <v>0.50802151548632091</v>
      </c>
    </row>
    <row r="19" spans="1:6" x14ac:dyDescent="0.25">
      <c r="A19" s="29" t="s">
        <v>118</v>
      </c>
      <c r="B19" s="30">
        <f>SUBTOTAL(9,B30:B113)</f>
        <v>238055.83</v>
      </c>
      <c r="C19" s="30">
        <v>546676</v>
      </c>
      <c r="D19" s="30">
        <f>SUBTOTAL(9,D30:D113)</f>
        <v>277723.17</v>
      </c>
      <c r="E19" s="31">
        <f>IF(B19&lt;&gt;0,D19/B19,"-")</f>
        <v>1.1666304076652942</v>
      </c>
      <c r="F19" s="31">
        <f>IF(C19&lt;&gt;0,D19/C19,"-")</f>
        <v>0.50802151548632091</v>
      </c>
    </row>
    <row r="20" spans="1:6" x14ac:dyDescent="0.25">
      <c r="A20" s="42" t="s">
        <v>120</v>
      </c>
      <c r="B20" s="43"/>
      <c r="C20" s="43"/>
      <c r="D20" s="43"/>
      <c r="E20" s="43"/>
      <c r="F20" s="43"/>
    </row>
    <row r="21" spans="1:6" x14ac:dyDescent="0.25">
      <c r="A21" s="44" t="s">
        <v>121</v>
      </c>
      <c r="B21" s="55">
        <f>SUM(B28,B59)</f>
        <v>224654.38</v>
      </c>
      <c r="C21" s="1">
        <v>538676</v>
      </c>
      <c r="D21" s="55">
        <f>SUM(D28,D59)</f>
        <v>270095.42</v>
      </c>
      <c r="E21" s="45"/>
      <c r="F21" s="45"/>
    </row>
    <row r="22" spans="1:6" x14ac:dyDescent="0.25">
      <c r="A22" s="44" t="s">
        <v>122</v>
      </c>
      <c r="B22" s="55">
        <f>SUM(B76)</f>
        <v>2585.94</v>
      </c>
      <c r="C22" s="1">
        <v>4000</v>
      </c>
      <c r="D22" s="55">
        <f>SUM(D76)</f>
        <v>5425.0999999999995</v>
      </c>
      <c r="E22" s="45"/>
      <c r="F22" s="45"/>
    </row>
    <row r="23" spans="1:6" x14ac:dyDescent="0.25">
      <c r="A23" s="44" t="s">
        <v>123</v>
      </c>
      <c r="B23" s="55">
        <f>SUM(B88)</f>
        <v>725.66</v>
      </c>
      <c r="C23" s="1">
        <v>4000</v>
      </c>
      <c r="D23" s="55">
        <f>SUM(D88)</f>
        <v>2202.65</v>
      </c>
      <c r="E23" s="45"/>
      <c r="F23" s="45"/>
    </row>
    <row r="24" spans="1:6" s="44" customFormat="1" ht="12" x14ac:dyDescent="0.25">
      <c r="A24" s="44" t="s">
        <v>183</v>
      </c>
      <c r="B24" s="55">
        <f>SUM(B103)</f>
        <v>9351.7099999999991</v>
      </c>
      <c r="C24" s="1"/>
      <c r="D24" s="55">
        <f>SUM(D103)</f>
        <v>0</v>
      </c>
    </row>
    <row r="25" spans="1:6" s="44" customFormat="1" ht="12" x14ac:dyDescent="0.25">
      <c r="A25" s="44" t="s">
        <v>184</v>
      </c>
      <c r="B25" s="55">
        <f>SUM(B109)</f>
        <v>738.14</v>
      </c>
      <c r="C25" s="1"/>
      <c r="D25" s="1">
        <f>SUM(D109)</f>
        <v>0</v>
      </c>
    </row>
    <row r="26" spans="1:6" x14ac:dyDescent="0.25">
      <c r="A26" s="32" t="s">
        <v>124</v>
      </c>
      <c r="B26" s="33">
        <f>SUBTOTAL(9,B30:B102)</f>
        <v>227965.97999999998</v>
      </c>
      <c r="C26" s="33">
        <v>546676</v>
      </c>
      <c r="D26" s="33">
        <f>SUBTOTAL(9,D30:D102)</f>
        <v>277723.17</v>
      </c>
      <c r="E26" s="34">
        <f t="shared" ref="E26:E58" si="0">IF(B26&lt;&gt;0,D26/B26,"-")</f>
        <v>1.2182658570370895</v>
      </c>
      <c r="F26" s="34">
        <f t="shared" ref="F26:F58" si="1">IF(C26&lt;&gt;0,D26/C26,"-")</f>
        <v>0.50802151548632091</v>
      </c>
    </row>
    <row r="27" spans="1:6" x14ac:dyDescent="0.25">
      <c r="A27" s="46" t="s">
        <v>125</v>
      </c>
      <c r="B27" s="47">
        <f>SUBTOTAL(9,B30:B57)</f>
        <v>208550.7</v>
      </c>
      <c r="C27" s="47">
        <v>502740</v>
      </c>
      <c r="D27" s="47">
        <f>SUBTOTAL(9,D30:D57)</f>
        <v>262067.07</v>
      </c>
      <c r="E27" s="48">
        <f t="shared" si="0"/>
        <v>1.2566108385155264</v>
      </c>
      <c r="F27" s="48">
        <f t="shared" si="1"/>
        <v>0.52127753908580976</v>
      </c>
    </row>
    <row r="28" spans="1:6" x14ac:dyDescent="0.25">
      <c r="A28" s="49" t="s">
        <v>126</v>
      </c>
      <c r="B28" s="50">
        <f>SUBTOTAL(9,B30:B57)</f>
        <v>208550.7</v>
      </c>
      <c r="C28" s="50">
        <v>502740</v>
      </c>
      <c r="D28" s="50">
        <f>SUBTOTAL(9,D30:D57)</f>
        <v>262067.07</v>
      </c>
      <c r="E28" s="51">
        <f t="shared" si="0"/>
        <v>1.2566108385155264</v>
      </c>
      <c r="F28" s="51">
        <f t="shared" si="1"/>
        <v>0.52127753908580976</v>
      </c>
    </row>
    <row r="29" spans="1:6" x14ac:dyDescent="0.25">
      <c r="A29" s="52" t="s">
        <v>127</v>
      </c>
      <c r="B29" s="53">
        <f>SUBTOTAL(9,B30:B33)</f>
        <v>175033.71</v>
      </c>
      <c r="C29" s="53">
        <v>418000</v>
      </c>
      <c r="D29" s="53">
        <f>SUBTOTAL(9,D30:D33)</f>
        <v>227810.99</v>
      </c>
      <c r="E29" s="54">
        <f t="shared" si="0"/>
        <v>1.3015263745480798</v>
      </c>
      <c r="F29" s="54">
        <f t="shared" si="1"/>
        <v>0.54500236842105265</v>
      </c>
    </row>
    <row r="30" spans="1:6" x14ac:dyDescent="0.25">
      <c r="A30" s="35" t="s">
        <v>128</v>
      </c>
      <c r="B30" s="36">
        <v>146021.56</v>
      </c>
      <c r="C30" s="36"/>
      <c r="D30" s="36">
        <v>193139.93</v>
      </c>
      <c r="E30" s="37">
        <f t="shared" si="0"/>
        <v>1.322680910955889</v>
      </c>
      <c r="F30" s="37" t="str">
        <f t="shared" si="1"/>
        <v>-</v>
      </c>
    </row>
    <row r="31" spans="1:6" x14ac:dyDescent="0.25">
      <c r="A31" s="35" t="s">
        <v>178</v>
      </c>
      <c r="B31" s="36">
        <v>140.62</v>
      </c>
      <c r="C31" s="36"/>
      <c r="D31" s="36">
        <v>0</v>
      </c>
      <c r="E31" s="37">
        <f t="shared" si="0"/>
        <v>0</v>
      </c>
      <c r="F31" s="37" t="str">
        <f t="shared" si="1"/>
        <v>-</v>
      </c>
    </row>
    <row r="32" spans="1:6" x14ac:dyDescent="0.25">
      <c r="A32" s="35" t="s">
        <v>129</v>
      </c>
      <c r="B32" s="36">
        <v>5958.68</v>
      </c>
      <c r="C32" s="36"/>
      <c r="D32" s="36">
        <v>6261.54</v>
      </c>
      <c r="E32" s="37">
        <f t="shared" si="0"/>
        <v>1.0508266931602301</v>
      </c>
      <c r="F32" s="37" t="str">
        <f t="shared" si="1"/>
        <v>-</v>
      </c>
    </row>
    <row r="33" spans="1:6" x14ac:dyDescent="0.25">
      <c r="A33" s="35" t="s">
        <v>130</v>
      </c>
      <c r="B33" s="36">
        <v>22912.85</v>
      </c>
      <c r="C33" s="36"/>
      <c r="D33" s="36">
        <v>28409.52</v>
      </c>
      <c r="E33" s="37">
        <f t="shared" si="0"/>
        <v>1.2398946442716643</v>
      </c>
      <c r="F33" s="37" t="str">
        <f t="shared" si="1"/>
        <v>-</v>
      </c>
    </row>
    <row r="34" spans="1:6" x14ac:dyDescent="0.25">
      <c r="A34" s="52" t="s">
        <v>131</v>
      </c>
      <c r="B34" s="53">
        <f>SUBTOTAL(9,B35:B55)</f>
        <v>33206.25</v>
      </c>
      <c r="C34" s="53">
        <v>84000</v>
      </c>
      <c r="D34" s="53">
        <f>SUBTOTAL(9,D35:D55)</f>
        <v>33817.96</v>
      </c>
      <c r="E34" s="54">
        <f t="shared" si="0"/>
        <v>1.0184215320910972</v>
      </c>
      <c r="F34" s="54">
        <f t="shared" si="1"/>
        <v>0.4025947619047619</v>
      </c>
    </row>
    <row r="35" spans="1:6" x14ac:dyDescent="0.25">
      <c r="A35" s="35" t="s">
        <v>132</v>
      </c>
      <c r="B35" s="36">
        <v>3076.81</v>
      </c>
      <c r="C35" s="36"/>
      <c r="D35" s="36">
        <v>411</v>
      </c>
      <c r="E35" s="37">
        <f t="shared" si="0"/>
        <v>0.13357990906165801</v>
      </c>
      <c r="F35" s="37" t="str">
        <f t="shared" si="1"/>
        <v>-</v>
      </c>
    </row>
    <row r="36" spans="1:6" x14ac:dyDescent="0.25">
      <c r="A36" s="35" t="s">
        <v>133</v>
      </c>
      <c r="B36" s="36">
        <v>2495.96</v>
      </c>
      <c r="C36" s="36"/>
      <c r="D36" s="36">
        <v>2784.34</v>
      </c>
      <c r="E36" s="37">
        <f t="shared" si="0"/>
        <v>1.1155387105562589</v>
      </c>
      <c r="F36" s="37" t="str">
        <f t="shared" si="1"/>
        <v>-</v>
      </c>
    </row>
    <row r="37" spans="1:6" x14ac:dyDescent="0.25">
      <c r="A37" s="35" t="s">
        <v>134</v>
      </c>
      <c r="B37" s="36">
        <v>511.9</v>
      </c>
      <c r="C37" s="36"/>
      <c r="D37" s="36">
        <v>1376.9</v>
      </c>
      <c r="E37" s="37">
        <f t="shared" si="0"/>
        <v>2.6897831607735889</v>
      </c>
      <c r="F37" s="37" t="str">
        <f t="shared" si="1"/>
        <v>-</v>
      </c>
    </row>
    <row r="38" spans="1:6" x14ac:dyDescent="0.25">
      <c r="A38" s="35" t="s">
        <v>135</v>
      </c>
      <c r="B38" s="36">
        <v>0</v>
      </c>
      <c r="C38" s="36"/>
      <c r="D38" s="36">
        <v>0</v>
      </c>
      <c r="E38" s="37" t="str">
        <f t="shared" si="0"/>
        <v>-</v>
      </c>
      <c r="F38" s="37" t="str">
        <f t="shared" si="1"/>
        <v>-</v>
      </c>
    </row>
    <row r="39" spans="1:6" x14ac:dyDescent="0.25">
      <c r="A39" s="35" t="s">
        <v>136</v>
      </c>
      <c r="B39" s="36">
        <v>437.15</v>
      </c>
      <c r="C39" s="36"/>
      <c r="D39" s="36">
        <v>921.04</v>
      </c>
      <c r="E39" s="37">
        <f t="shared" si="0"/>
        <v>2.1069198215715428</v>
      </c>
      <c r="F39" s="37" t="str">
        <f t="shared" si="1"/>
        <v>-</v>
      </c>
    </row>
    <row r="40" spans="1:6" x14ac:dyDescent="0.25">
      <c r="A40" s="35" t="s">
        <v>137</v>
      </c>
      <c r="B40" s="36">
        <v>7030.78</v>
      </c>
      <c r="C40" s="36"/>
      <c r="D40" s="36">
        <v>6163.75</v>
      </c>
      <c r="E40" s="37">
        <f t="shared" si="0"/>
        <v>0.8766808234648219</v>
      </c>
      <c r="F40" s="37" t="str">
        <f t="shared" si="1"/>
        <v>-</v>
      </c>
    </row>
    <row r="41" spans="1:6" x14ac:dyDescent="0.25">
      <c r="A41" s="35" t="s">
        <v>138</v>
      </c>
      <c r="B41" s="36">
        <v>39.25</v>
      </c>
      <c r="C41" s="36"/>
      <c r="D41" s="36">
        <v>0</v>
      </c>
      <c r="E41" s="37">
        <f t="shared" si="0"/>
        <v>0</v>
      </c>
      <c r="F41" s="37" t="str">
        <f t="shared" si="1"/>
        <v>-</v>
      </c>
    </row>
    <row r="42" spans="1:6" x14ac:dyDescent="0.25">
      <c r="A42" s="35" t="s">
        <v>139</v>
      </c>
      <c r="B42" s="36">
        <v>0</v>
      </c>
      <c r="C42" s="36"/>
      <c r="D42" s="36">
        <v>0</v>
      </c>
      <c r="E42" s="37" t="str">
        <f t="shared" si="0"/>
        <v>-</v>
      </c>
      <c r="F42" s="37" t="str">
        <f t="shared" si="1"/>
        <v>-</v>
      </c>
    </row>
    <row r="43" spans="1:6" x14ac:dyDescent="0.25">
      <c r="A43" s="35" t="s">
        <v>140</v>
      </c>
      <c r="B43" s="36">
        <v>1249.17</v>
      </c>
      <c r="C43" s="36"/>
      <c r="D43" s="36">
        <v>1271.5899999999999</v>
      </c>
      <c r="E43" s="37">
        <f t="shared" si="0"/>
        <v>1.0179479174171648</v>
      </c>
      <c r="F43" s="37" t="str">
        <f t="shared" si="1"/>
        <v>-</v>
      </c>
    </row>
    <row r="44" spans="1:6" x14ac:dyDescent="0.25">
      <c r="A44" s="35" t="s">
        <v>141</v>
      </c>
      <c r="B44" s="36">
        <v>2061.2600000000002</v>
      </c>
      <c r="C44" s="36"/>
      <c r="D44" s="36">
        <v>4212.78</v>
      </c>
      <c r="E44" s="37">
        <f t="shared" si="0"/>
        <v>2.0437887505700392</v>
      </c>
      <c r="F44" s="37" t="str">
        <f t="shared" si="1"/>
        <v>-</v>
      </c>
    </row>
    <row r="45" spans="1:6" x14ac:dyDescent="0.25">
      <c r="A45" s="35" t="s">
        <v>142</v>
      </c>
      <c r="B45" s="36">
        <v>330</v>
      </c>
      <c r="C45" s="36"/>
      <c r="D45" s="36">
        <v>0</v>
      </c>
      <c r="E45" s="37">
        <f t="shared" si="0"/>
        <v>0</v>
      </c>
      <c r="F45" s="37" t="str">
        <f t="shared" si="1"/>
        <v>-</v>
      </c>
    </row>
    <row r="46" spans="1:6" x14ac:dyDescent="0.25">
      <c r="A46" s="35" t="s">
        <v>143</v>
      </c>
      <c r="B46" s="36">
        <v>241.78</v>
      </c>
      <c r="C46" s="36"/>
      <c r="D46" s="36">
        <v>293.93</v>
      </c>
      <c r="E46" s="37">
        <f t="shared" si="0"/>
        <v>1.2156919513607412</v>
      </c>
      <c r="F46" s="37" t="str">
        <f t="shared" si="1"/>
        <v>-</v>
      </c>
    </row>
    <row r="47" spans="1:6" x14ac:dyDescent="0.25">
      <c r="A47" s="35" t="s">
        <v>144</v>
      </c>
      <c r="B47" s="36">
        <v>8000.64</v>
      </c>
      <c r="C47" s="36"/>
      <c r="D47" s="36">
        <v>8000.64</v>
      </c>
      <c r="E47" s="37">
        <f t="shared" si="0"/>
        <v>1</v>
      </c>
      <c r="F47" s="37" t="str">
        <f t="shared" si="1"/>
        <v>-</v>
      </c>
    </row>
    <row r="48" spans="1:6" x14ac:dyDescent="0.25">
      <c r="A48" s="35" t="s">
        <v>145</v>
      </c>
      <c r="B48" s="36">
        <v>0</v>
      </c>
      <c r="C48" s="36"/>
      <c r="D48" s="36">
        <v>0</v>
      </c>
      <c r="E48" s="37" t="str">
        <f t="shared" si="0"/>
        <v>-</v>
      </c>
      <c r="F48" s="37" t="str">
        <f t="shared" si="1"/>
        <v>-</v>
      </c>
    </row>
    <row r="49" spans="1:6" x14ac:dyDescent="0.25">
      <c r="A49" s="35" t="s">
        <v>146</v>
      </c>
      <c r="B49" s="36">
        <v>1359.45</v>
      </c>
      <c r="C49" s="36"/>
      <c r="D49" s="36">
        <v>591.75</v>
      </c>
      <c r="E49" s="37">
        <f t="shared" si="0"/>
        <v>0.43528632903012249</v>
      </c>
      <c r="F49" s="37" t="str">
        <f t="shared" si="1"/>
        <v>-</v>
      </c>
    </row>
    <row r="50" spans="1:6" x14ac:dyDescent="0.25">
      <c r="A50" s="35" t="s">
        <v>147</v>
      </c>
      <c r="B50" s="36">
        <v>3752.98</v>
      </c>
      <c r="C50" s="36"/>
      <c r="D50" s="36">
        <v>4108.1899999999996</v>
      </c>
      <c r="E50" s="37">
        <f t="shared" si="0"/>
        <v>1.094647453490293</v>
      </c>
      <c r="F50" s="37" t="str">
        <f t="shared" si="1"/>
        <v>-</v>
      </c>
    </row>
    <row r="51" spans="1:6" x14ac:dyDescent="0.25">
      <c r="A51" s="35" t="s">
        <v>148</v>
      </c>
      <c r="B51" s="36">
        <v>2039.61</v>
      </c>
      <c r="C51" s="36"/>
      <c r="D51" s="36">
        <v>2733.14</v>
      </c>
      <c r="E51" s="37">
        <f t="shared" si="0"/>
        <v>1.3400306921421252</v>
      </c>
      <c r="F51" s="37" t="str">
        <f t="shared" si="1"/>
        <v>-</v>
      </c>
    </row>
    <row r="52" spans="1:6" x14ac:dyDescent="0.25">
      <c r="A52" s="35" t="s">
        <v>149</v>
      </c>
      <c r="B52" s="36">
        <v>352.66</v>
      </c>
      <c r="C52" s="36"/>
      <c r="D52" s="36">
        <v>270.39999999999998</v>
      </c>
      <c r="E52" s="37">
        <f t="shared" si="0"/>
        <v>0.7667441728577099</v>
      </c>
      <c r="F52" s="37" t="str">
        <f t="shared" si="1"/>
        <v>-</v>
      </c>
    </row>
    <row r="53" spans="1:6" x14ac:dyDescent="0.25">
      <c r="A53" s="35" t="s">
        <v>150</v>
      </c>
      <c r="B53" s="36">
        <v>129.85</v>
      </c>
      <c r="C53" s="36"/>
      <c r="D53" s="36">
        <v>213.51</v>
      </c>
      <c r="E53" s="37">
        <f t="shared" si="0"/>
        <v>1.6442818636888719</v>
      </c>
      <c r="F53" s="37" t="str">
        <f t="shared" si="1"/>
        <v>-</v>
      </c>
    </row>
    <row r="54" spans="1:6" x14ac:dyDescent="0.25">
      <c r="A54" s="35" t="s">
        <v>151</v>
      </c>
      <c r="B54" s="36">
        <v>60</v>
      </c>
      <c r="C54" s="36"/>
      <c r="D54" s="36">
        <v>465</v>
      </c>
      <c r="E54" s="37">
        <f t="shared" si="0"/>
        <v>7.75</v>
      </c>
      <c r="F54" s="37" t="str">
        <f t="shared" si="1"/>
        <v>-</v>
      </c>
    </row>
    <row r="55" spans="1:6" x14ac:dyDescent="0.25">
      <c r="A55" s="35" t="s">
        <v>152</v>
      </c>
      <c r="B55" s="36">
        <v>37</v>
      </c>
      <c r="C55" s="36"/>
      <c r="D55" s="36">
        <v>0</v>
      </c>
      <c r="E55" s="37">
        <f t="shared" si="0"/>
        <v>0</v>
      </c>
      <c r="F55" s="37" t="str">
        <f t="shared" si="1"/>
        <v>-</v>
      </c>
    </row>
    <row r="56" spans="1:6" x14ac:dyDescent="0.25">
      <c r="A56" s="52" t="s">
        <v>153</v>
      </c>
      <c r="B56" s="53">
        <f>SUBTOTAL(9,B57:B57)</f>
        <v>310.74</v>
      </c>
      <c r="C56" s="53">
        <v>740</v>
      </c>
      <c r="D56" s="53">
        <f>SUBTOTAL(9,D57:D57)</f>
        <v>438.12</v>
      </c>
      <c r="E56" s="54">
        <f t="shared" si="0"/>
        <v>1.4099246958872369</v>
      </c>
      <c r="F56" s="54">
        <f t="shared" si="1"/>
        <v>0.59205405405405409</v>
      </c>
    </row>
    <row r="57" spans="1:6" x14ac:dyDescent="0.25">
      <c r="A57" s="35" t="s">
        <v>154</v>
      </c>
      <c r="B57" s="36">
        <v>310.74</v>
      </c>
      <c r="C57" s="36"/>
      <c r="D57" s="36">
        <v>438.12</v>
      </c>
      <c r="E57" s="37">
        <f t="shared" si="0"/>
        <v>1.4099246958872369</v>
      </c>
      <c r="F57" s="37" t="str">
        <f t="shared" si="1"/>
        <v>-</v>
      </c>
    </row>
    <row r="58" spans="1:6" x14ac:dyDescent="0.25">
      <c r="A58" s="46" t="s">
        <v>155</v>
      </c>
      <c r="B58" s="47">
        <f>SUBTOTAL(9,B62:B74)</f>
        <v>15913.880000000001</v>
      </c>
      <c r="C58" s="47">
        <v>35936</v>
      </c>
      <c r="D58" s="47">
        <f>SUBTOTAL(9,D62:D74)</f>
        <v>8028.35</v>
      </c>
      <c r="E58" s="48">
        <f t="shared" si="0"/>
        <v>0.50448727777261104</v>
      </c>
      <c r="F58" s="48">
        <f t="shared" si="1"/>
        <v>0.22340689002671416</v>
      </c>
    </row>
    <row r="59" spans="1:6" x14ac:dyDescent="0.25">
      <c r="A59" s="49" t="s">
        <v>126</v>
      </c>
      <c r="B59" s="50">
        <f>SUBTOTAL(9,B61:B74)</f>
        <v>16103.68</v>
      </c>
      <c r="C59" s="50">
        <v>35936</v>
      </c>
      <c r="D59" s="50">
        <f>SUBTOTAL(9,D61:D74)</f>
        <v>8028.35</v>
      </c>
      <c r="E59" s="51">
        <f t="shared" ref="E59:E97" si="2">IF(B59&lt;&gt;0,D59/B59,"-")</f>
        <v>0.49854132719974564</v>
      </c>
      <c r="F59" s="51">
        <f t="shared" ref="F59:F102" si="3">IF(C59&lt;&gt;0,D59/C59,"-")</f>
        <v>0.22340689002671416</v>
      </c>
    </row>
    <row r="60" spans="1:6" x14ac:dyDescent="0.25">
      <c r="A60" s="52" t="s">
        <v>131</v>
      </c>
      <c r="B60" s="53">
        <f>SUBTOTAL(9,B61:B67)</f>
        <v>8453.2999999999993</v>
      </c>
      <c r="C60" s="53">
        <v>25170</v>
      </c>
      <c r="D60" s="53">
        <f>SUBTOTAL(9,D61:D67)</f>
        <v>6549.47</v>
      </c>
      <c r="E60" s="54">
        <f t="shared" si="2"/>
        <v>0.77478262926904296</v>
      </c>
      <c r="F60" s="54">
        <f t="shared" si="3"/>
        <v>0.26020937624155743</v>
      </c>
    </row>
    <row r="61" spans="1:6" x14ac:dyDescent="0.25">
      <c r="A61" s="35" t="s">
        <v>132</v>
      </c>
      <c r="B61" s="36">
        <v>189.8</v>
      </c>
      <c r="C61" s="36"/>
      <c r="D61" s="36">
        <v>0</v>
      </c>
      <c r="E61" s="37">
        <f t="shared" si="2"/>
        <v>0</v>
      </c>
      <c r="F61" s="37" t="str">
        <f t="shared" si="3"/>
        <v>-</v>
      </c>
    </row>
    <row r="62" spans="1:6" x14ac:dyDescent="0.25">
      <c r="A62" s="35" t="s">
        <v>136</v>
      </c>
      <c r="B62" s="36">
        <v>33.229999999999997</v>
      </c>
      <c r="C62" s="36"/>
      <c r="D62" s="36">
        <v>550</v>
      </c>
      <c r="E62" s="37">
        <f t="shared" si="2"/>
        <v>16.551309058080051</v>
      </c>
      <c r="F62" s="37" t="str">
        <f t="shared" si="3"/>
        <v>-</v>
      </c>
    </row>
    <row r="63" spans="1:6" x14ac:dyDescent="0.25">
      <c r="A63" s="35" t="s">
        <v>141</v>
      </c>
      <c r="B63" s="36">
        <v>2244</v>
      </c>
      <c r="C63" s="36"/>
      <c r="D63" s="36">
        <v>743.75</v>
      </c>
      <c r="E63" s="37">
        <f t="shared" si="2"/>
        <v>0.33143939393939392</v>
      </c>
      <c r="F63" s="37" t="str">
        <f t="shared" si="3"/>
        <v>-</v>
      </c>
    </row>
    <row r="64" spans="1:6" x14ac:dyDescent="0.25">
      <c r="A64" s="35" t="s">
        <v>146</v>
      </c>
      <c r="B64" s="36">
        <v>462.19</v>
      </c>
      <c r="C64" s="36"/>
      <c r="D64" s="36">
        <v>836</v>
      </c>
      <c r="E64" s="37">
        <f t="shared" si="2"/>
        <v>1.8087799389861312</v>
      </c>
      <c r="F64" s="37" t="str">
        <f t="shared" si="3"/>
        <v>-</v>
      </c>
    </row>
    <row r="65" spans="1:6" x14ac:dyDescent="0.25">
      <c r="A65" s="35" t="s">
        <v>147</v>
      </c>
      <c r="B65" s="36">
        <v>0</v>
      </c>
      <c r="C65" s="36"/>
      <c r="D65" s="36">
        <v>0</v>
      </c>
      <c r="E65" s="37" t="str">
        <f t="shared" si="2"/>
        <v>-</v>
      </c>
      <c r="F65" s="37" t="str">
        <f t="shared" si="3"/>
        <v>-</v>
      </c>
    </row>
    <row r="66" spans="1:6" x14ac:dyDescent="0.25">
      <c r="A66" s="35" t="s">
        <v>148</v>
      </c>
      <c r="B66" s="36">
        <v>5524.08</v>
      </c>
      <c r="C66" s="36"/>
      <c r="D66" s="36">
        <v>4356.5</v>
      </c>
      <c r="E66" s="37">
        <f t="shared" si="2"/>
        <v>0.78863810806505341</v>
      </c>
      <c r="F66" s="37" t="str">
        <f t="shared" si="3"/>
        <v>-</v>
      </c>
    </row>
    <row r="67" spans="1:6" x14ac:dyDescent="0.25">
      <c r="A67" s="35" t="s">
        <v>149</v>
      </c>
      <c r="B67" s="36">
        <v>0</v>
      </c>
      <c r="C67" s="36"/>
      <c r="D67" s="36">
        <v>63.22</v>
      </c>
      <c r="E67" s="37" t="str">
        <f t="shared" si="2"/>
        <v>-</v>
      </c>
      <c r="F67" s="37" t="str">
        <f t="shared" si="3"/>
        <v>-</v>
      </c>
    </row>
    <row r="68" spans="1:6" x14ac:dyDescent="0.25">
      <c r="A68" s="52" t="s">
        <v>156</v>
      </c>
      <c r="B68" s="53">
        <f>SUBTOTAL(9,B69:B70)</f>
        <v>0</v>
      </c>
      <c r="C68" s="53">
        <v>7039</v>
      </c>
      <c r="D68" s="53">
        <f>SUBTOTAL(9,D69:D70)</f>
        <v>0</v>
      </c>
      <c r="E68" s="54" t="str">
        <f t="shared" si="2"/>
        <v>-</v>
      </c>
      <c r="F68" s="54">
        <f t="shared" si="3"/>
        <v>0</v>
      </c>
    </row>
    <row r="69" spans="1:6" x14ac:dyDescent="0.25">
      <c r="A69" s="35" t="s">
        <v>157</v>
      </c>
      <c r="B69" s="36">
        <v>0</v>
      </c>
      <c r="C69" s="36"/>
      <c r="D69" s="36">
        <v>0</v>
      </c>
      <c r="E69" s="37" t="str">
        <f t="shared" si="2"/>
        <v>-</v>
      </c>
      <c r="F69" s="37" t="str">
        <f t="shared" si="3"/>
        <v>-</v>
      </c>
    </row>
    <row r="70" spans="1:6" x14ac:dyDescent="0.25">
      <c r="A70" s="35" t="s">
        <v>158</v>
      </c>
      <c r="B70" s="36">
        <v>0</v>
      </c>
      <c r="C70" s="36"/>
      <c r="D70" s="36">
        <v>0</v>
      </c>
      <c r="E70" s="37" t="str">
        <f t="shared" si="2"/>
        <v>-</v>
      </c>
      <c r="F70" s="37" t="str">
        <f t="shared" si="3"/>
        <v>-</v>
      </c>
    </row>
    <row r="71" spans="1:6" x14ac:dyDescent="0.25">
      <c r="A71" s="52" t="s">
        <v>159</v>
      </c>
      <c r="B71" s="53">
        <f>SUBTOTAL(9,B72:B74)</f>
        <v>7650.38</v>
      </c>
      <c r="C71" s="53">
        <v>3727</v>
      </c>
      <c r="D71" s="53">
        <f>SUBTOTAL(9,D72:D74)</f>
        <v>1478.88</v>
      </c>
      <c r="E71" s="54">
        <f t="shared" si="2"/>
        <v>0.19330804482914576</v>
      </c>
      <c r="F71" s="54">
        <f t="shared" si="3"/>
        <v>0.39680171719881946</v>
      </c>
    </row>
    <row r="72" spans="1:6" x14ac:dyDescent="0.25">
      <c r="A72" s="35" t="s">
        <v>160</v>
      </c>
      <c r="B72" s="36">
        <v>7650.38</v>
      </c>
      <c r="C72" s="36"/>
      <c r="D72" s="36">
        <v>1169.3800000000001</v>
      </c>
      <c r="E72" s="37">
        <f t="shared" si="2"/>
        <v>0.1528525380438619</v>
      </c>
      <c r="F72" s="37" t="str">
        <f t="shared" si="3"/>
        <v>-</v>
      </c>
    </row>
    <row r="73" spans="1:6" x14ac:dyDescent="0.25">
      <c r="A73" s="35" t="s">
        <v>161</v>
      </c>
      <c r="B73" s="36">
        <v>0</v>
      </c>
      <c r="C73" s="36"/>
      <c r="D73" s="36">
        <v>0</v>
      </c>
      <c r="E73" s="37" t="str">
        <f t="shared" si="2"/>
        <v>-</v>
      </c>
      <c r="F73" s="37" t="str">
        <f t="shared" si="3"/>
        <v>-</v>
      </c>
    </row>
    <row r="74" spans="1:6" x14ac:dyDescent="0.25">
      <c r="A74" s="35" t="s">
        <v>162</v>
      </c>
      <c r="B74" s="36">
        <v>0</v>
      </c>
      <c r="C74" s="36"/>
      <c r="D74" s="36">
        <v>309.5</v>
      </c>
      <c r="E74" s="37" t="str">
        <f t="shared" si="2"/>
        <v>-</v>
      </c>
      <c r="F74" s="37" t="str">
        <f t="shared" si="3"/>
        <v>-</v>
      </c>
    </row>
    <row r="75" spans="1:6" x14ac:dyDescent="0.25">
      <c r="A75" s="46" t="s">
        <v>163</v>
      </c>
      <c r="B75" s="47">
        <f>SUBTOTAL(9,B82:B102)</f>
        <v>856.66</v>
      </c>
      <c r="C75" s="47">
        <v>8000</v>
      </c>
      <c r="D75" s="47">
        <f>SUBTOTAL(9,D82:D102)</f>
        <v>7627.7499999999991</v>
      </c>
      <c r="E75" s="48">
        <f t="shared" si="2"/>
        <v>8.9040576191254406</v>
      </c>
      <c r="F75" s="48">
        <f t="shared" si="3"/>
        <v>0.95346874999999986</v>
      </c>
    </row>
    <row r="76" spans="1:6" x14ac:dyDescent="0.25">
      <c r="A76" s="49" t="s">
        <v>164</v>
      </c>
      <c r="B76" s="50">
        <f>SUBTOTAL(9,B78:B87)</f>
        <v>2585.94</v>
      </c>
      <c r="C76" s="50">
        <v>4000</v>
      </c>
      <c r="D76" s="50">
        <f>SUBTOTAL(9,D78:D87)</f>
        <v>5425.0999999999995</v>
      </c>
      <c r="E76" s="51">
        <f t="shared" si="2"/>
        <v>2.0979218388671041</v>
      </c>
      <c r="F76" s="51">
        <f t="shared" si="3"/>
        <v>1.3562749999999999</v>
      </c>
    </row>
    <row r="77" spans="1:6" x14ac:dyDescent="0.25">
      <c r="A77" s="52" t="s">
        <v>127</v>
      </c>
      <c r="B77" s="53">
        <f>SUBTOTAL(9,B78:B78)</f>
        <v>2011.03</v>
      </c>
      <c r="C77" s="53"/>
      <c r="D77" s="53">
        <f>SUBTOTAL(9,D78:D78)</f>
        <v>0</v>
      </c>
      <c r="E77" s="54">
        <f t="shared" ref="E77" si="4">IF(B77&lt;&gt;0,D77/B77,"-")</f>
        <v>0</v>
      </c>
      <c r="F77" s="54" t="str">
        <f t="shared" ref="F77" si="5">IF(C77&lt;&gt;0,D77/C77,"-")</f>
        <v>-</v>
      </c>
    </row>
    <row r="78" spans="1:6" x14ac:dyDescent="0.25">
      <c r="A78" s="35" t="s">
        <v>129</v>
      </c>
      <c r="B78" s="36">
        <v>2011.03</v>
      </c>
      <c r="C78" s="36"/>
      <c r="D78" s="36">
        <v>0</v>
      </c>
      <c r="E78" s="37">
        <f>IF(B78&lt;&gt;0,D78/B78,"-")</f>
        <v>0</v>
      </c>
      <c r="F78" s="37" t="str">
        <f>IF(C78&lt;&gt;0,D78/C78,"-")</f>
        <v>-</v>
      </c>
    </row>
    <row r="79" spans="1:6" x14ac:dyDescent="0.25">
      <c r="A79" s="52" t="s">
        <v>131</v>
      </c>
      <c r="B79" s="53">
        <f>SUBTOTAL(9,B80:B87)</f>
        <v>574.91000000000008</v>
      </c>
      <c r="C79" s="53">
        <v>4000</v>
      </c>
      <c r="D79" s="53">
        <f>SUBTOTAL(9,D80:D87)</f>
        <v>5425.0999999999995</v>
      </c>
      <c r="E79" s="54">
        <f t="shared" si="2"/>
        <v>9.4364335287262335</v>
      </c>
      <c r="F79" s="54">
        <f t="shared" si="3"/>
        <v>1.3562749999999999</v>
      </c>
    </row>
    <row r="80" spans="1:6" x14ac:dyDescent="0.25">
      <c r="A80" s="35" t="s">
        <v>132</v>
      </c>
      <c r="B80" s="36">
        <v>201.3</v>
      </c>
      <c r="C80" s="36"/>
      <c r="D80" s="36">
        <v>0</v>
      </c>
      <c r="E80" s="37">
        <f t="shared" si="2"/>
        <v>0</v>
      </c>
      <c r="F80" s="37" t="str">
        <f t="shared" si="3"/>
        <v>-</v>
      </c>
    </row>
    <row r="81" spans="1:6" x14ac:dyDescent="0.25">
      <c r="A81" s="35" t="s">
        <v>136</v>
      </c>
      <c r="B81" s="36">
        <v>242.61</v>
      </c>
      <c r="C81" s="36"/>
      <c r="D81" s="36">
        <v>0</v>
      </c>
      <c r="E81" s="37">
        <f t="shared" si="2"/>
        <v>0</v>
      </c>
      <c r="F81" s="37" t="str">
        <f t="shared" si="3"/>
        <v>-</v>
      </c>
    </row>
    <row r="82" spans="1:6" x14ac:dyDescent="0.25">
      <c r="A82" s="35" t="s">
        <v>140</v>
      </c>
      <c r="B82" s="36">
        <v>41</v>
      </c>
      <c r="C82" s="36"/>
      <c r="D82" s="36">
        <v>263</v>
      </c>
      <c r="E82" s="37">
        <f t="shared" si="2"/>
        <v>6.4146341463414638</v>
      </c>
      <c r="F82" s="37" t="str">
        <f t="shared" si="3"/>
        <v>-</v>
      </c>
    </row>
    <row r="83" spans="1:6" x14ac:dyDescent="0.25">
      <c r="A83" s="35" t="s">
        <v>141</v>
      </c>
      <c r="B83" s="36">
        <v>0</v>
      </c>
      <c r="C83" s="36"/>
      <c r="D83" s="36">
        <v>0</v>
      </c>
      <c r="E83" s="37" t="str">
        <f t="shared" si="2"/>
        <v>-</v>
      </c>
      <c r="F83" s="37" t="str">
        <f t="shared" si="3"/>
        <v>-</v>
      </c>
    </row>
    <row r="84" spans="1:6" x14ac:dyDescent="0.25">
      <c r="A84" s="35" t="s">
        <v>146</v>
      </c>
      <c r="B84" s="36">
        <v>0</v>
      </c>
      <c r="C84" s="36"/>
      <c r="D84" s="36">
        <v>330.74</v>
      </c>
      <c r="E84" s="37" t="str">
        <f t="shared" si="2"/>
        <v>-</v>
      </c>
      <c r="F84" s="37" t="str">
        <f t="shared" si="3"/>
        <v>-</v>
      </c>
    </row>
    <row r="85" spans="1:6" x14ac:dyDescent="0.25">
      <c r="A85" s="35" t="s">
        <v>148</v>
      </c>
      <c r="B85" s="36">
        <v>90</v>
      </c>
      <c r="C85" s="36"/>
      <c r="D85" s="36">
        <v>4396</v>
      </c>
      <c r="E85" s="37">
        <f t="shared" si="2"/>
        <v>48.844444444444441</v>
      </c>
      <c r="F85" s="37" t="str">
        <f t="shared" si="3"/>
        <v>-</v>
      </c>
    </row>
    <row r="86" spans="1:6" x14ac:dyDescent="0.25">
      <c r="A86" s="35" t="s">
        <v>165</v>
      </c>
      <c r="B86" s="36">
        <v>0</v>
      </c>
      <c r="C86" s="36"/>
      <c r="D86" s="36">
        <v>379.16</v>
      </c>
      <c r="E86" s="37" t="str">
        <f t="shared" si="2"/>
        <v>-</v>
      </c>
      <c r="F86" s="37" t="str">
        <f t="shared" si="3"/>
        <v>-</v>
      </c>
    </row>
    <row r="87" spans="1:6" x14ac:dyDescent="0.25">
      <c r="A87" s="35" t="s">
        <v>150</v>
      </c>
      <c r="B87" s="36">
        <v>0</v>
      </c>
      <c r="C87" s="36"/>
      <c r="D87" s="36">
        <v>56.2</v>
      </c>
      <c r="E87" s="37" t="str">
        <f t="shared" si="2"/>
        <v>-</v>
      </c>
      <c r="F87" s="37" t="str">
        <f t="shared" si="3"/>
        <v>-</v>
      </c>
    </row>
    <row r="88" spans="1:6" x14ac:dyDescent="0.25">
      <c r="A88" s="49" t="s">
        <v>166</v>
      </c>
      <c r="B88" s="50">
        <f>SUBTOTAL(9,B90:B102)</f>
        <v>725.66</v>
      </c>
      <c r="C88" s="50">
        <v>4000</v>
      </c>
      <c r="D88" s="50">
        <f>SUBTOTAL(9,D90:D102)</f>
        <v>2202.65</v>
      </c>
      <c r="E88" s="51">
        <f t="shared" si="2"/>
        <v>3.0353746933825763</v>
      </c>
      <c r="F88" s="51">
        <f t="shared" si="3"/>
        <v>0.55066250000000005</v>
      </c>
    </row>
    <row r="89" spans="1:6" x14ac:dyDescent="0.25">
      <c r="A89" s="52" t="s">
        <v>127</v>
      </c>
      <c r="B89" s="53">
        <f>SUBTOTAL(9,B90:B90)</f>
        <v>0</v>
      </c>
      <c r="C89" s="53">
        <v>0</v>
      </c>
      <c r="D89" s="53">
        <f>SUBTOTAL(9,D90:D90)</f>
        <v>387.48</v>
      </c>
      <c r="E89" s="54" t="str">
        <f t="shared" si="2"/>
        <v>-</v>
      </c>
      <c r="F89" s="54" t="str">
        <f t="shared" si="3"/>
        <v>-</v>
      </c>
    </row>
    <row r="90" spans="1:6" x14ac:dyDescent="0.25">
      <c r="A90" s="35" t="s">
        <v>128</v>
      </c>
      <c r="B90" s="36">
        <v>0</v>
      </c>
      <c r="C90" s="36"/>
      <c r="D90" s="36">
        <v>387.48</v>
      </c>
      <c r="E90" s="37" t="str">
        <f t="shared" si="2"/>
        <v>-</v>
      </c>
      <c r="F90" s="37" t="str">
        <f t="shared" si="3"/>
        <v>-</v>
      </c>
    </row>
    <row r="91" spans="1:6" x14ac:dyDescent="0.25">
      <c r="A91" s="52" t="s">
        <v>131</v>
      </c>
      <c r="B91" s="53">
        <f>SUBTOTAL(9,B92:B99)</f>
        <v>100</v>
      </c>
      <c r="C91" s="53">
        <v>4000</v>
      </c>
      <c r="D91" s="53">
        <f>SUBTOTAL(9,D92:D99)</f>
        <v>1769.67</v>
      </c>
      <c r="E91" s="54">
        <f t="shared" si="2"/>
        <v>17.6967</v>
      </c>
      <c r="F91" s="54">
        <f t="shared" si="3"/>
        <v>0.44241750000000002</v>
      </c>
    </row>
    <row r="92" spans="1:6" x14ac:dyDescent="0.25">
      <c r="A92" s="35" t="s">
        <v>132</v>
      </c>
      <c r="B92" s="36">
        <v>100</v>
      </c>
      <c r="C92" s="36"/>
      <c r="D92" s="36">
        <v>0</v>
      </c>
      <c r="E92" s="37">
        <f t="shared" ref="E92" si="6">IF(B92&lt;&gt;0,D92/B92,"-")</f>
        <v>0</v>
      </c>
      <c r="F92" s="37" t="str">
        <f t="shared" ref="F92" si="7">IF(C92&lt;&gt;0,D92/C92,"-")</f>
        <v>-</v>
      </c>
    </row>
    <row r="93" spans="1:6" x14ac:dyDescent="0.25">
      <c r="A93" s="35" t="s">
        <v>136</v>
      </c>
      <c r="B93" s="36">
        <v>0</v>
      </c>
      <c r="C93" s="36"/>
      <c r="D93" s="36">
        <v>75.12</v>
      </c>
      <c r="E93" s="37" t="str">
        <f t="shared" si="2"/>
        <v>-</v>
      </c>
      <c r="F93" s="37" t="str">
        <f t="shared" si="3"/>
        <v>-</v>
      </c>
    </row>
    <row r="94" spans="1:6" x14ac:dyDescent="0.25">
      <c r="A94" s="35" t="s">
        <v>179</v>
      </c>
      <c r="B94" s="36">
        <v>0</v>
      </c>
      <c r="C94" s="36"/>
      <c r="D94" s="36">
        <v>0</v>
      </c>
      <c r="E94" s="37" t="str">
        <f t="shared" ref="E94" si="8">IF(B94&lt;&gt;0,D94/B94,"-")</f>
        <v>-</v>
      </c>
      <c r="F94" s="37" t="str">
        <f t="shared" ref="F94" si="9">IF(C94&lt;&gt;0,D94/C94,"-")</f>
        <v>-</v>
      </c>
    </row>
    <row r="95" spans="1:6" x14ac:dyDescent="0.25">
      <c r="A95" s="35" t="s">
        <v>141</v>
      </c>
      <c r="B95" s="36">
        <v>0</v>
      </c>
      <c r="C95" s="36"/>
      <c r="D95" s="36">
        <v>0</v>
      </c>
      <c r="E95" s="37" t="str">
        <f t="shared" si="2"/>
        <v>-</v>
      </c>
      <c r="F95" s="37" t="str">
        <f t="shared" si="3"/>
        <v>-</v>
      </c>
    </row>
    <row r="96" spans="1:6" x14ac:dyDescent="0.25">
      <c r="A96" s="35" t="s">
        <v>146</v>
      </c>
      <c r="B96" s="36">
        <v>0</v>
      </c>
      <c r="C96" s="36"/>
      <c r="D96" s="36">
        <v>210.65</v>
      </c>
      <c r="E96" s="37" t="str">
        <f t="shared" si="2"/>
        <v>-</v>
      </c>
      <c r="F96" s="37" t="str">
        <f t="shared" si="3"/>
        <v>-</v>
      </c>
    </row>
    <row r="97" spans="1:6" x14ac:dyDescent="0.25">
      <c r="A97" s="35" t="s">
        <v>148</v>
      </c>
      <c r="B97" s="36">
        <v>0</v>
      </c>
      <c r="C97" s="36"/>
      <c r="D97" s="36">
        <v>1022.95</v>
      </c>
      <c r="E97" s="37" t="str">
        <f t="shared" si="2"/>
        <v>-</v>
      </c>
      <c r="F97" s="37" t="str">
        <f t="shared" si="3"/>
        <v>-</v>
      </c>
    </row>
    <row r="98" spans="1:6" x14ac:dyDescent="0.25">
      <c r="A98" s="35" t="s">
        <v>150</v>
      </c>
      <c r="B98" s="36">
        <v>0</v>
      </c>
      <c r="C98" s="36"/>
      <c r="D98" s="36">
        <v>94.5</v>
      </c>
      <c r="E98" s="37" t="str">
        <f t="shared" ref="E98:E107" si="10">IF(B98&lt;&gt;0,D98/B98,"-")</f>
        <v>-</v>
      </c>
      <c r="F98" s="37" t="str">
        <f t="shared" si="3"/>
        <v>-</v>
      </c>
    </row>
    <row r="99" spans="1:6" x14ac:dyDescent="0.25">
      <c r="A99" s="35" t="s">
        <v>167</v>
      </c>
      <c r="B99" s="36">
        <v>0</v>
      </c>
      <c r="C99" s="36"/>
      <c r="D99" s="36">
        <v>366.45</v>
      </c>
      <c r="E99" s="37" t="str">
        <f t="shared" si="10"/>
        <v>-</v>
      </c>
      <c r="F99" s="37" t="str">
        <f t="shared" si="3"/>
        <v>-</v>
      </c>
    </row>
    <row r="100" spans="1:6" x14ac:dyDescent="0.25">
      <c r="A100" s="52" t="s">
        <v>159</v>
      </c>
      <c r="B100" s="53">
        <f>SUBTOTAL(9,B101:B102)</f>
        <v>625.66</v>
      </c>
      <c r="C100" s="53">
        <v>0</v>
      </c>
      <c r="D100" s="53">
        <f>SUBTOTAL(9,D101:D102)</f>
        <v>45.5</v>
      </c>
      <c r="E100" s="54">
        <f t="shared" si="10"/>
        <v>7.2723204296263153E-2</v>
      </c>
      <c r="F100" s="54" t="str">
        <f t="shared" si="3"/>
        <v>-</v>
      </c>
    </row>
    <row r="101" spans="1:6" x14ac:dyDescent="0.25">
      <c r="A101" s="35" t="s">
        <v>160</v>
      </c>
      <c r="B101" s="36">
        <v>625.66</v>
      </c>
      <c r="C101" s="36"/>
      <c r="D101" s="36">
        <v>0</v>
      </c>
      <c r="E101" s="37">
        <f t="shared" ref="E101" si="11">IF(B101&lt;&gt;0,D101/B101,"-")</f>
        <v>0</v>
      </c>
      <c r="F101" s="37" t="str">
        <f t="shared" ref="F101" si="12">IF(C101&lt;&gt;0,D101/C101,"-")</f>
        <v>-</v>
      </c>
    </row>
    <row r="102" spans="1:6" x14ac:dyDescent="0.25">
      <c r="A102" s="35" t="s">
        <v>162</v>
      </c>
      <c r="B102" s="36">
        <v>0</v>
      </c>
      <c r="C102" s="36"/>
      <c r="D102" s="36">
        <v>45.5</v>
      </c>
      <c r="E102" s="37" t="str">
        <f t="shared" si="10"/>
        <v>-</v>
      </c>
      <c r="F102" s="37" t="str">
        <f t="shared" si="3"/>
        <v>-</v>
      </c>
    </row>
    <row r="103" spans="1:6" x14ac:dyDescent="0.25">
      <c r="A103" s="49" t="s">
        <v>180</v>
      </c>
      <c r="B103" s="50">
        <f>SUBTOTAL(9,B105:B108)</f>
        <v>9351.7099999999991</v>
      </c>
      <c r="C103" s="50">
        <v>4000</v>
      </c>
      <c r="D103" s="50">
        <f>SUBTOTAL(9,D105:D108)</f>
        <v>0</v>
      </c>
      <c r="E103" s="51">
        <f t="shared" si="10"/>
        <v>0</v>
      </c>
      <c r="F103" s="51">
        <f t="shared" ref="F103:F107" si="13">IF(C103&lt;&gt;0,D103/C103,"-")</f>
        <v>0</v>
      </c>
    </row>
    <row r="104" spans="1:6" x14ac:dyDescent="0.25">
      <c r="A104" s="52" t="s">
        <v>127</v>
      </c>
      <c r="B104" s="53">
        <f>SUBTOTAL(9,B105:B106)</f>
        <v>9342.5499999999993</v>
      </c>
      <c r="C104" s="53">
        <v>0</v>
      </c>
      <c r="D104" s="53">
        <f>SUBTOTAL(9,D105:D106)</f>
        <v>0</v>
      </c>
      <c r="E104" s="54">
        <f t="shared" si="10"/>
        <v>0</v>
      </c>
      <c r="F104" s="54" t="str">
        <f t="shared" si="13"/>
        <v>-</v>
      </c>
    </row>
    <row r="105" spans="1:6" x14ac:dyDescent="0.25">
      <c r="A105" s="35" t="s">
        <v>128</v>
      </c>
      <c r="B105" s="36">
        <v>9276.2999999999993</v>
      </c>
      <c r="C105" s="36"/>
      <c r="D105" s="36">
        <v>0</v>
      </c>
      <c r="E105" s="37">
        <f t="shared" si="10"/>
        <v>0</v>
      </c>
      <c r="F105" s="37" t="str">
        <f t="shared" si="13"/>
        <v>-</v>
      </c>
    </row>
    <row r="106" spans="1:6" x14ac:dyDescent="0.25">
      <c r="A106" s="35" t="s">
        <v>130</v>
      </c>
      <c r="B106" s="36">
        <v>66.25</v>
      </c>
      <c r="C106" s="36"/>
      <c r="D106" s="36">
        <v>0</v>
      </c>
      <c r="E106" s="37">
        <f t="shared" ref="E106" si="14">IF(B106&lt;&gt;0,D106/B106,"-")</f>
        <v>0</v>
      </c>
      <c r="F106" s="37" t="str">
        <f t="shared" ref="F106" si="15">IF(C106&lt;&gt;0,D106/C106,"-")</f>
        <v>-</v>
      </c>
    </row>
    <row r="107" spans="1:6" x14ac:dyDescent="0.25">
      <c r="A107" s="52" t="s">
        <v>131</v>
      </c>
      <c r="B107" s="53">
        <f>SUBTOTAL(9,B108:B108)</f>
        <v>9.16</v>
      </c>
      <c r="C107" s="53">
        <v>4000</v>
      </c>
      <c r="D107" s="53">
        <f>SUBTOTAL(9,D108:D108)</f>
        <v>0</v>
      </c>
      <c r="E107" s="54">
        <f t="shared" si="10"/>
        <v>0</v>
      </c>
      <c r="F107" s="54">
        <f t="shared" si="13"/>
        <v>0</v>
      </c>
    </row>
    <row r="108" spans="1:6" ht="15.75" customHeight="1" x14ac:dyDescent="0.25">
      <c r="A108" s="35" t="s">
        <v>181</v>
      </c>
      <c r="B108" s="36">
        <v>9.16</v>
      </c>
      <c r="C108" s="36"/>
      <c r="D108" s="36">
        <v>0</v>
      </c>
      <c r="E108" s="37">
        <f t="shared" ref="E108" si="16">IF(B108&lt;&gt;0,D108/B108,"-")</f>
        <v>0</v>
      </c>
      <c r="F108" s="37" t="str">
        <f t="shared" ref="F108" si="17">IF(C108&lt;&gt;0,D108/C108,"-")</f>
        <v>-</v>
      </c>
    </row>
    <row r="109" spans="1:6" x14ac:dyDescent="0.25">
      <c r="A109" s="49" t="s">
        <v>182</v>
      </c>
      <c r="B109" s="50">
        <f>SUBTOTAL(9,B110:B113)</f>
        <v>738.14</v>
      </c>
      <c r="C109" s="50">
        <v>4000</v>
      </c>
      <c r="D109" s="50">
        <f>SUBTOTAL(9,D110:D113)</f>
        <v>0</v>
      </c>
      <c r="E109" s="51">
        <f t="shared" ref="E109" si="18">IF(B109&lt;&gt;0,D109/B109,"-")</f>
        <v>0</v>
      </c>
      <c r="F109" s="51">
        <f t="shared" ref="F109" si="19">IF(C109&lt;&gt;0,D109/C109,"-")</f>
        <v>0</v>
      </c>
    </row>
    <row r="110" spans="1:6" x14ac:dyDescent="0.25">
      <c r="A110" s="52" t="s">
        <v>131</v>
      </c>
      <c r="B110" s="53">
        <f>SUBTOTAL(9,B111:B113)</f>
        <v>738.14</v>
      </c>
      <c r="C110" s="53">
        <v>4000</v>
      </c>
      <c r="D110" s="53">
        <f>SUBTOTAL(9,D111:D113)</f>
        <v>0</v>
      </c>
      <c r="E110" s="54">
        <f t="shared" ref="E110" si="20">IF(B110&lt;&gt;0,D110/B110,"-")</f>
        <v>0</v>
      </c>
      <c r="F110" s="54">
        <f t="shared" ref="F110" si="21">IF(C110&lt;&gt;0,D110/C110,"-")</f>
        <v>0</v>
      </c>
    </row>
    <row r="111" spans="1:6" x14ac:dyDescent="0.25">
      <c r="A111" s="35" t="s">
        <v>136</v>
      </c>
      <c r="B111" s="36">
        <v>380.89</v>
      </c>
      <c r="C111" s="36"/>
      <c r="D111" s="36">
        <v>0</v>
      </c>
      <c r="E111" s="37">
        <f t="shared" ref="E111" si="22">IF(B111&lt;&gt;0,D111/B111,"-")</f>
        <v>0</v>
      </c>
      <c r="F111" s="37" t="str">
        <f t="shared" ref="F111" si="23">IF(C111&lt;&gt;0,D111/C111,"-")</f>
        <v>-</v>
      </c>
    </row>
    <row r="112" spans="1:6" x14ac:dyDescent="0.25">
      <c r="A112" s="35" t="s">
        <v>141</v>
      </c>
      <c r="B112" s="36">
        <v>267.25</v>
      </c>
      <c r="C112" s="36"/>
      <c r="D112" s="36">
        <v>0</v>
      </c>
      <c r="E112" s="37">
        <f t="shared" ref="E112:E113" si="24">IF(B112&lt;&gt;0,D112/B112,"-")</f>
        <v>0</v>
      </c>
      <c r="F112" s="37" t="str">
        <f t="shared" ref="F112:F113" si="25">IF(C112&lt;&gt;0,D112/C112,"-")</f>
        <v>-</v>
      </c>
    </row>
    <row r="113" spans="1:6" x14ac:dyDescent="0.25">
      <c r="A113" s="35" t="s">
        <v>146</v>
      </c>
      <c r="B113" s="36">
        <v>90</v>
      </c>
      <c r="C113" s="36"/>
      <c r="D113" s="36">
        <v>0</v>
      </c>
      <c r="E113" s="37">
        <f t="shared" si="24"/>
        <v>0</v>
      </c>
      <c r="F113" s="37" t="str">
        <f t="shared" si="25"/>
        <v>-</v>
      </c>
    </row>
    <row r="114" spans="1:6" ht="20.100000000000001" customHeight="1" x14ac:dyDescent="0.25">
      <c r="A114" s="38" t="s">
        <v>48</v>
      </c>
      <c r="B114" s="39">
        <f>IFERROR(SUBTOTAL(9,B30:B113),0)</f>
        <v>238055.83</v>
      </c>
      <c r="C114" s="39">
        <v>546676</v>
      </c>
      <c r="D114" s="39">
        <f>IFERROR(SUBTOTAL(9,D30:D113),0)</f>
        <v>277723.17</v>
      </c>
      <c r="E114" s="40">
        <f>IF(B114&lt;&gt;0,D114/B114,"-")</f>
        <v>1.1666304076652942</v>
      </c>
      <c r="F114" s="40">
        <f>IF(C114&lt;&gt;0,D114/C114,"-")</f>
        <v>0.50802151548632091</v>
      </c>
    </row>
    <row r="115" spans="1:6" x14ac:dyDescent="0.25">
      <c r="E115" s="12"/>
      <c r="F115" s="12"/>
    </row>
  </sheetData>
  <mergeCells count="3">
    <mergeCell ref="A2:F2"/>
    <mergeCell ref="A1:F1"/>
    <mergeCell ref="A14:F14"/>
  </mergeCells>
  <pageMargins left="0.70866141732283505" right="0.70866141732283505" top="0.74803149606299202" bottom="0.74803149606299202" header="0.31496062992126" footer="0.31496062992126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Sažetak</vt:lpstr>
      <vt:lpstr>Račun prihoda i rashoda</vt:lpstr>
      <vt:lpstr>Račun financiranja</vt:lpstr>
      <vt:lpstr>Posebni dio</vt:lpstr>
      <vt:lpstr>Sažetak!__S0A_Master_DS__X</vt:lpstr>
      <vt:lpstr>Sažetak!__S0A_Naslov_DS__</vt:lpstr>
      <vt:lpstr>'Račun prihoda i rashoda'!__S1A_G01_DS__X</vt:lpstr>
      <vt:lpstr>'Račun prihoda i rashoda'!__S1A_G02_DS__X</vt:lpstr>
      <vt:lpstr>'Račun prihoda i rashoda'!__S1A_G03_DS__X</vt:lpstr>
      <vt:lpstr>'Račun prihoda i rashoda'!__S1A_Master_DS__X</vt:lpstr>
      <vt:lpstr>'Račun financiranja'!__S1A_Naslov_DS__</vt:lpstr>
      <vt:lpstr>'Račun prihoda i rashoda'!__S1A_Naslov_DS__</vt:lpstr>
      <vt:lpstr>'Posebni dio'!__S2A_G01_DS__X</vt:lpstr>
      <vt:lpstr>'Posebni dio'!__S2A_Master_DS__X</vt:lpstr>
      <vt:lpstr>'Posebni dio'!__S2A_Naslov_DS__</vt:lpstr>
      <vt:lpstr>Sažetak!S0A_Ver1</vt:lpstr>
      <vt:lpstr>'Račun financiranja'!S1A_RedoviSveuk</vt:lpstr>
      <vt:lpstr>'Račun prihoda i rashoda'!S1A_RedoviSveuk</vt:lpstr>
      <vt:lpstr>'Posebni dio'!S2A_RedoviSveuk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Matasić</dc:creator>
  <cp:lastModifiedBy>Jadranka Matasić</cp:lastModifiedBy>
  <cp:lastPrinted>2025-07-28T11:45:53Z</cp:lastPrinted>
  <dcterms:created xsi:type="dcterms:W3CDTF">2025-07-17T10:44:23Z</dcterms:created>
  <dcterms:modified xsi:type="dcterms:W3CDTF">2025-07-29T11:58:52Z</dcterms:modified>
</cp:coreProperties>
</file>