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jmatasic\AppData\Local\Microsoft\Windows\INetCache\Content.Outlook\RFG3WEHF\"/>
    </mc:Choice>
  </mc:AlternateContent>
  <xr:revisionPtr revIDLastSave="0" documentId="13_ncr:1_{5DBA8B6B-9F96-4EB3-87A0-E05C387A8241}" xr6:coauthVersionLast="36" xr6:coauthVersionMax="36" xr10:uidLastSave="{00000000-0000-0000-0000-000000000000}"/>
  <bookViews>
    <workbookView xWindow="0" yWindow="0" windowWidth="12375" windowHeight="8910" activeTab="4" xr2:uid="{00000000-000D-0000-FFFF-FFFF00000000}"/>
  </bookViews>
  <sheets>
    <sheet name="SAŽETAK " sheetId="1" r:id="rId1"/>
    <sheet name="RAČUN PRIHODA I RASHODA" sheetId="7" r:id="rId2"/>
    <sheet name="Rashodi -funkcijska" sheetId="9" r:id="rId3"/>
    <sheet name="Račun financiranja" sheetId="11" r:id="rId4"/>
    <sheet name="POSEBNI_DIO_" sheetId="3" r:id="rId5"/>
  </sheets>
  <definedNames>
    <definedName name="_xlnm.Print_Area" localSheetId="4">POSEBNI_DIO_!$A$1:$E$144</definedName>
    <definedName name="_xlnm.Print_Area" localSheetId="1">'RAČUN PRIHODA I RASHODA'!$A$1:$G$172</definedName>
    <definedName name="_xlnm.Print_Area" localSheetId="0">'SAŽETAK '!#REF!</definedName>
  </definedNames>
  <calcPr calcId="191029"/>
</workbook>
</file>

<file path=xl/calcChain.xml><?xml version="1.0" encoding="utf-8"?>
<calcChain xmlns="http://schemas.openxmlformats.org/spreadsheetml/2006/main">
  <c r="E33" i="3" l="1"/>
  <c r="G23" i="11" l="1"/>
  <c r="G24" i="11"/>
  <c r="E26" i="3" l="1"/>
  <c r="G20" i="11" l="1"/>
  <c r="I24" i="1" s="1"/>
  <c r="E77" i="7"/>
  <c r="G77" i="7"/>
  <c r="F77" i="7"/>
  <c r="E25" i="11"/>
  <c r="E20" i="7" l="1"/>
  <c r="F20" i="7"/>
  <c r="G20" i="7"/>
  <c r="G19" i="7" s="1"/>
  <c r="E69" i="7"/>
  <c r="G69" i="7"/>
  <c r="E65" i="7"/>
  <c r="G65" i="7"/>
  <c r="E152" i="7"/>
  <c r="E153" i="7"/>
  <c r="E151" i="7" s="1"/>
  <c r="E150" i="7" s="1"/>
  <c r="G152" i="7"/>
  <c r="G153" i="7"/>
  <c r="F153" i="7"/>
  <c r="F152" i="7"/>
  <c r="F151" i="7" s="1"/>
  <c r="F150" i="7" s="1"/>
  <c r="E157" i="7"/>
  <c r="G157" i="7"/>
  <c r="F157" i="7"/>
  <c r="F47" i="7"/>
  <c r="G47" i="7"/>
  <c r="F48" i="7"/>
  <c r="G48" i="7"/>
  <c r="F50" i="7"/>
  <c r="F49" i="7" s="1"/>
  <c r="G50" i="7"/>
  <c r="G49" i="7" s="1"/>
  <c r="F52" i="7"/>
  <c r="F51" i="7" s="1"/>
  <c r="G52" i="7"/>
  <c r="G51" i="7" s="1"/>
  <c r="F55" i="7"/>
  <c r="G55" i="7"/>
  <c r="G56" i="7"/>
  <c r="G57" i="7"/>
  <c r="F58" i="7"/>
  <c r="G58" i="7"/>
  <c r="G60" i="7"/>
  <c r="G61" i="7"/>
  <c r="F62" i="7"/>
  <c r="G62" i="7"/>
  <c r="F63" i="7"/>
  <c r="G63" i="7"/>
  <c r="G66" i="7"/>
  <c r="F67" i="7"/>
  <c r="G67" i="7"/>
  <c r="F68" i="7"/>
  <c r="G68" i="7"/>
  <c r="G70" i="7"/>
  <c r="G71" i="7"/>
  <c r="F73" i="7"/>
  <c r="G73" i="7"/>
  <c r="F74" i="7"/>
  <c r="G74" i="7"/>
  <c r="F78" i="7"/>
  <c r="G78" i="7"/>
  <c r="G79" i="7"/>
  <c r="G81" i="7"/>
  <c r="G84" i="7"/>
  <c r="G83" i="7" s="1"/>
  <c r="G82" i="7" s="1"/>
  <c r="F89" i="7"/>
  <c r="F88" i="7" s="1"/>
  <c r="G89" i="7"/>
  <c r="G88" i="7" s="1"/>
  <c r="G91" i="7"/>
  <c r="G90" i="7" s="1"/>
  <c r="F94" i="7"/>
  <c r="F93" i="7" s="1"/>
  <c r="G94" i="7"/>
  <c r="G93" i="7" s="1"/>
  <c r="F96" i="7"/>
  <c r="F95" i="7" s="1"/>
  <c r="G96" i="7"/>
  <c r="G95" i="7" s="1"/>
  <c r="F98" i="7"/>
  <c r="G98" i="7"/>
  <c r="F99" i="7"/>
  <c r="G99" i="7"/>
  <c r="F100" i="7"/>
  <c r="G100" i="7"/>
  <c r="F101" i="7"/>
  <c r="G101" i="7"/>
  <c r="F102" i="7"/>
  <c r="G102" i="7"/>
  <c r="F104" i="7"/>
  <c r="F103" i="7" s="1"/>
  <c r="G104" i="7"/>
  <c r="G103" i="7" s="1"/>
  <c r="F106" i="7"/>
  <c r="F105" i="7" s="1"/>
  <c r="G106" i="7"/>
  <c r="G105" i="7" s="1"/>
  <c r="F108" i="7"/>
  <c r="F107" i="7" s="1"/>
  <c r="G108" i="7"/>
  <c r="G107" i="7" s="1"/>
  <c r="F113" i="7"/>
  <c r="F112" i="7" s="1"/>
  <c r="F111" i="7" s="1"/>
  <c r="G113" i="7"/>
  <c r="G112" i="7" s="1"/>
  <c r="G111" i="7" s="1"/>
  <c r="F116" i="7"/>
  <c r="G116" i="7"/>
  <c r="F117" i="7"/>
  <c r="G117" i="7"/>
  <c r="F119" i="7"/>
  <c r="F118" i="7" s="1"/>
  <c r="G119" i="7"/>
  <c r="G118" i="7" s="1"/>
  <c r="F121" i="7"/>
  <c r="G121" i="7"/>
  <c r="F122" i="7"/>
  <c r="G122" i="7"/>
  <c r="F123" i="7"/>
  <c r="G123" i="7"/>
  <c r="F124" i="7"/>
  <c r="G124" i="7"/>
  <c r="F128" i="7"/>
  <c r="F127" i="7" s="1"/>
  <c r="G128" i="7"/>
  <c r="G127" i="7" s="1"/>
  <c r="F130" i="7"/>
  <c r="F129" i="7" s="1"/>
  <c r="G130" i="7"/>
  <c r="G129" i="7" s="1"/>
  <c r="F132" i="7"/>
  <c r="F131" i="7" s="1"/>
  <c r="G132" i="7"/>
  <c r="G131" i="7" s="1"/>
  <c r="F135" i="7"/>
  <c r="F134" i="7" s="1"/>
  <c r="G135" i="7"/>
  <c r="G134" i="7" s="1"/>
  <c r="G133" i="7" s="1"/>
  <c r="F136" i="7"/>
  <c r="G136" i="7"/>
  <c r="F138" i="7"/>
  <c r="G138" i="7"/>
  <c r="F143" i="7"/>
  <c r="F142" i="7" s="1"/>
  <c r="G143" i="7"/>
  <c r="G142" i="7" s="1"/>
  <c r="F145" i="7"/>
  <c r="G145" i="7"/>
  <c r="F146" i="7"/>
  <c r="G146" i="7"/>
  <c r="F147" i="7"/>
  <c r="G147" i="7"/>
  <c r="F156" i="7"/>
  <c r="F155" i="7" s="1"/>
  <c r="G156" i="7"/>
  <c r="F158" i="7"/>
  <c r="G158" i="7"/>
  <c r="F159" i="7"/>
  <c r="G159" i="7"/>
  <c r="F162" i="7"/>
  <c r="F161" i="7" s="1"/>
  <c r="G162" i="7"/>
  <c r="G161" i="7" s="1"/>
  <c r="F166" i="7"/>
  <c r="F165" i="7" s="1"/>
  <c r="G166" i="7"/>
  <c r="G165" i="7" s="1"/>
  <c r="F169" i="7"/>
  <c r="G169" i="7"/>
  <c r="E106" i="7"/>
  <c r="E105" i="7" s="1"/>
  <c r="E89" i="7"/>
  <c r="E32" i="7"/>
  <c r="E73" i="7"/>
  <c r="E72" i="7"/>
  <c r="E71" i="7"/>
  <c r="E166" i="7"/>
  <c r="E162" i="7"/>
  <c r="E158" i="7"/>
  <c r="E156" i="7"/>
  <c r="E147" i="7"/>
  <c r="E146" i="7"/>
  <c r="E145" i="7"/>
  <c r="E143" i="7"/>
  <c r="E135" i="7"/>
  <c r="E132" i="7"/>
  <c r="E130" i="7"/>
  <c r="E128" i="7"/>
  <c r="E124" i="7"/>
  <c r="E123" i="7"/>
  <c r="E122" i="7"/>
  <c r="E121" i="7"/>
  <c r="E119" i="7"/>
  <c r="E117" i="7"/>
  <c r="E116" i="7"/>
  <c r="E113" i="7"/>
  <c r="E112" i="7" s="1"/>
  <c r="E104" i="7"/>
  <c r="E102" i="7"/>
  <c r="E101" i="7"/>
  <c r="E100" i="7"/>
  <c r="E99" i="7"/>
  <c r="E98" i="7"/>
  <c r="E96" i="7"/>
  <c r="E94" i="7"/>
  <c r="E84" i="7"/>
  <c r="E81" i="7"/>
  <c r="E79" i="7"/>
  <c r="E78" i="7"/>
  <c r="E70" i="7"/>
  <c r="E68" i="7"/>
  <c r="E67" i="7"/>
  <c r="E66" i="7"/>
  <c r="E63" i="7"/>
  <c r="E62" i="7"/>
  <c r="E61" i="7"/>
  <c r="E60" i="7"/>
  <c r="E58" i="7"/>
  <c r="E57" i="7"/>
  <c r="E56" i="7"/>
  <c r="E55" i="7"/>
  <c r="E52" i="7"/>
  <c r="E50" i="7"/>
  <c r="E48" i="7"/>
  <c r="E47" i="7"/>
  <c r="G151" i="7" l="1"/>
  <c r="G150" i="7" s="1"/>
  <c r="G46" i="7"/>
  <c r="F46" i="7"/>
  <c r="F133" i="7"/>
  <c r="G97" i="7"/>
  <c r="G92" i="7" s="1"/>
  <c r="F97" i="7"/>
  <c r="F92" i="7" s="1"/>
  <c r="G155" i="7"/>
  <c r="G154" i="7" s="1"/>
  <c r="F144" i="7"/>
  <c r="F141" i="7" s="1"/>
  <c r="F148" i="7" s="1"/>
  <c r="G115" i="7"/>
  <c r="G87" i="7"/>
  <c r="G144" i="7"/>
  <c r="G141" i="7" s="1"/>
  <c r="G148" i="7" s="1"/>
  <c r="F115" i="7"/>
  <c r="F154" i="7"/>
  <c r="F163" i="7" s="1"/>
  <c r="G59" i="7"/>
  <c r="F126" i="7"/>
  <c r="F140" i="7" s="1"/>
  <c r="F120" i="7"/>
  <c r="G120" i="7"/>
  <c r="G114" i="7" s="1"/>
  <c r="G125" i="7" s="1"/>
  <c r="G76" i="7"/>
  <c r="G54" i="7"/>
  <c r="F45" i="7"/>
  <c r="G126" i="7"/>
  <c r="G140" i="7" s="1"/>
  <c r="G164" i="7"/>
  <c r="G171" i="7"/>
  <c r="F171" i="7"/>
  <c r="F164" i="7"/>
  <c r="G45" i="7"/>
  <c r="E64" i="7"/>
  <c r="G163" i="7" l="1"/>
  <c r="G149" i="7" s="1"/>
  <c r="I14" i="1" s="1"/>
  <c r="F149" i="7"/>
  <c r="H14" i="1" s="1"/>
  <c r="G110" i="7"/>
  <c r="F114" i="7"/>
  <c r="F125" i="7" s="1"/>
  <c r="E46" i="7"/>
  <c r="E49" i="7"/>
  <c r="E51" i="7"/>
  <c r="E54" i="7"/>
  <c r="E59" i="7"/>
  <c r="E74" i="7"/>
  <c r="E76" i="7"/>
  <c r="E83" i="7"/>
  <c r="E82" i="7" s="1"/>
  <c r="E88" i="7"/>
  <c r="E93" i="7"/>
  <c r="E95" i="7"/>
  <c r="E97" i="7"/>
  <c r="E103" i="7"/>
  <c r="E108" i="7"/>
  <c r="E107" i="7" s="1"/>
  <c r="E111" i="7"/>
  <c r="E115" i="7"/>
  <c r="E118" i="7"/>
  <c r="E120" i="7"/>
  <c r="E127" i="7"/>
  <c r="E129" i="7"/>
  <c r="E131" i="7"/>
  <c r="E134" i="7"/>
  <c r="E136" i="7"/>
  <c r="E138" i="7"/>
  <c r="E142" i="7"/>
  <c r="E144" i="7"/>
  <c r="E141" i="7" s="1"/>
  <c r="E148" i="7" s="1"/>
  <c r="E155" i="7"/>
  <c r="E159" i="7"/>
  <c r="E161" i="7"/>
  <c r="E165" i="7"/>
  <c r="E169" i="7"/>
  <c r="E164" i="7" l="1"/>
  <c r="E171" i="7"/>
  <c r="E92" i="7"/>
  <c r="E114" i="7"/>
  <c r="E125" i="7" s="1"/>
  <c r="E133" i="7"/>
  <c r="E154" i="7"/>
  <c r="E126" i="7"/>
  <c r="E53" i="7"/>
  <c r="E45" i="7"/>
  <c r="E163" i="7" l="1"/>
  <c r="E149" i="7" s="1"/>
  <c r="E140" i="7"/>
  <c r="E86" i="7"/>
  <c r="C124" i="3" l="1"/>
  <c r="E124" i="3"/>
  <c r="D124" i="3"/>
  <c r="E37" i="3" l="1"/>
  <c r="G72" i="7" s="1"/>
  <c r="G64" i="7" s="1"/>
  <c r="G53" i="7" s="1"/>
  <c r="G86" i="7" s="1"/>
  <c r="G32" i="7" l="1"/>
  <c r="G44" i="7"/>
  <c r="G172" i="7" l="1"/>
  <c r="D13" i="9" s="1"/>
  <c r="I13" i="1"/>
  <c r="I15" i="1" s="1"/>
  <c r="E143" i="3"/>
  <c r="E139" i="3"/>
  <c r="E138" i="3" s="1"/>
  <c r="E135" i="3"/>
  <c r="E134" i="3" s="1"/>
  <c r="E133" i="3" s="1"/>
  <c r="E131" i="3"/>
  <c r="E122" i="3"/>
  <c r="E119" i="3"/>
  <c r="E118" i="3" s="1"/>
  <c r="E117" i="3" s="1"/>
  <c r="E116" i="3" s="1"/>
  <c r="E115" i="3" s="1"/>
  <c r="E110" i="3"/>
  <c r="E108" i="3"/>
  <c r="E103" i="3"/>
  <c r="E102" i="3" s="1"/>
  <c r="E100" i="3"/>
  <c r="E98" i="3"/>
  <c r="E96" i="3"/>
  <c r="E90" i="3"/>
  <c r="E89" i="3" s="1"/>
  <c r="E88" i="3" s="1"/>
  <c r="E83" i="3"/>
  <c r="E81" i="3"/>
  <c r="E78" i="3"/>
  <c r="E75" i="3"/>
  <c r="E74" i="3" s="1"/>
  <c r="E60" i="3"/>
  <c r="E58" i="3"/>
  <c r="E56" i="3"/>
  <c r="E50" i="3"/>
  <c r="E51" i="3"/>
  <c r="E45" i="3"/>
  <c r="E44" i="3" s="1"/>
  <c r="E39" i="3"/>
  <c r="E29" i="3"/>
  <c r="E24" i="3"/>
  <c r="E19" i="3"/>
  <c r="E16" i="3"/>
  <c r="E14" i="3"/>
  <c r="E11" i="3"/>
  <c r="C135" i="3"/>
  <c r="C134" i="3" s="1"/>
  <c r="D135" i="3"/>
  <c r="D134" i="3" s="1"/>
  <c r="C131" i="3"/>
  <c r="D131" i="3"/>
  <c r="D46" i="3"/>
  <c r="F84" i="7" s="1"/>
  <c r="F83" i="7" s="1"/>
  <c r="F82" i="7" s="1"/>
  <c r="D43" i="3"/>
  <c r="F81" i="7" s="1"/>
  <c r="D42" i="3"/>
  <c r="F79" i="7" s="1"/>
  <c r="F76" i="7" s="1"/>
  <c r="D37" i="3"/>
  <c r="F72" i="7" s="1"/>
  <c r="D36" i="3"/>
  <c r="F71" i="7" s="1"/>
  <c r="D35" i="3"/>
  <c r="F70" i="7" s="1"/>
  <c r="D34" i="3"/>
  <c r="F69" i="7" s="1"/>
  <c r="D31" i="3"/>
  <c r="F66" i="7" s="1"/>
  <c r="D30" i="3"/>
  <c r="F65" i="7" s="1"/>
  <c r="F64" i="7" s="1"/>
  <c r="D26" i="3"/>
  <c r="F61" i="7" s="1"/>
  <c r="D25" i="3"/>
  <c r="F60" i="7" s="1"/>
  <c r="F59" i="7" s="1"/>
  <c r="D22" i="3"/>
  <c r="F57" i="7" s="1"/>
  <c r="D21" i="3"/>
  <c r="F56" i="7" s="1"/>
  <c r="F54" i="7" s="1"/>
  <c r="C143" i="3"/>
  <c r="C139" i="3"/>
  <c r="C138" i="3" s="1"/>
  <c r="C133" i="3" s="1"/>
  <c r="C122" i="3"/>
  <c r="C119" i="3"/>
  <c r="C118" i="3"/>
  <c r="C117" i="3" s="1"/>
  <c r="C110" i="3"/>
  <c r="C108" i="3"/>
  <c r="C107" i="3"/>
  <c r="C106" i="3" s="1"/>
  <c r="C105" i="3" s="1"/>
  <c r="C103" i="3"/>
  <c r="C102" i="3" s="1"/>
  <c r="C94" i="3" s="1"/>
  <c r="C93" i="3" s="1"/>
  <c r="C100" i="3"/>
  <c r="C98" i="3"/>
  <c r="C96" i="3"/>
  <c r="C95" i="3"/>
  <c r="C90" i="3"/>
  <c r="C89" i="3"/>
  <c r="C88" i="3" s="1"/>
  <c r="C83" i="3"/>
  <c r="C81" i="3"/>
  <c r="C77" i="3" s="1"/>
  <c r="C73" i="3" s="1"/>
  <c r="C78" i="3"/>
  <c r="C75" i="3"/>
  <c r="C74" i="3"/>
  <c r="C70" i="3"/>
  <c r="C69" i="3"/>
  <c r="C67" i="3"/>
  <c r="C65" i="3"/>
  <c r="C60" i="3"/>
  <c r="C58" i="3"/>
  <c r="C56" i="3"/>
  <c r="C55" i="3" s="1"/>
  <c r="C49" i="3" s="1"/>
  <c r="C48" i="3" s="1"/>
  <c r="C53" i="3"/>
  <c r="E91" i="7" s="1"/>
  <c r="E90" i="7" s="1"/>
  <c r="E87" i="7" s="1"/>
  <c r="E110" i="7" s="1"/>
  <c r="E44" i="7" s="1"/>
  <c r="E172" i="7" s="1"/>
  <c r="C51" i="3"/>
  <c r="C50" i="3"/>
  <c r="C45" i="3"/>
  <c r="C44" i="3"/>
  <c r="C39" i="3"/>
  <c r="C29" i="3"/>
  <c r="C24" i="3"/>
  <c r="C19" i="3"/>
  <c r="C16" i="3"/>
  <c r="C14" i="3"/>
  <c r="C11" i="3"/>
  <c r="C10" i="3" s="1"/>
  <c r="C72" i="3" l="1"/>
  <c r="C47" i="3" s="1"/>
  <c r="E55" i="3"/>
  <c r="F53" i="7"/>
  <c r="F86" i="7" s="1"/>
  <c r="C18" i="3"/>
  <c r="C9" i="3" s="1"/>
  <c r="C8" i="3" s="1"/>
  <c r="C7" i="3" s="1"/>
  <c r="C116" i="3"/>
  <c r="C115" i="3" s="1"/>
  <c r="C6" i="3" s="1"/>
  <c r="E107" i="3"/>
  <c r="E106" i="3" s="1"/>
  <c r="E105" i="3" s="1"/>
  <c r="E95" i="3"/>
  <c r="E94" i="3" s="1"/>
  <c r="E93" i="3" s="1"/>
  <c r="E77" i="3"/>
  <c r="E73" i="3" s="1"/>
  <c r="E72" i="3" s="1"/>
  <c r="E49" i="3"/>
  <c r="E48" i="3" s="1"/>
  <c r="E18" i="3"/>
  <c r="E10" i="3"/>
  <c r="E47" i="3" l="1"/>
  <c r="E9" i="3"/>
  <c r="E8" i="3" s="1"/>
  <c r="E7" i="3" s="1"/>
  <c r="E6" i="3" l="1"/>
  <c r="E20" i="11" l="1"/>
  <c r="D83" i="3" l="1"/>
  <c r="D78" i="3"/>
  <c r="D75" i="3"/>
  <c r="D74" i="3" s="1"/>
  <c r="D81" i="3"/>
  <c r="D67" i="3"/>
  <c r="D51" i="3"/>
  <c r="D108" i="3"/>
  <c r="D110" i="3"/>
  <c r="D77" i="3" l="1"/>
  <c r="G24" i="1"/>
  <c r="H23" i="1"/>
  <c r="I23" i="1"/>
  <c r="G23" i="1"/>
  <c r="D107" i="3" l="1"/>
  <c r="D106" i="3" s="1"/>
  <c r="D105" i="3" s="1"/>
  <c r="D56" i="3"/>
  <c r="D60" i="3"/>
  <c r="D119" i="3" l="1"/>
  <c r="D19" i="3"/>
  <c r="E12" i="7" l="1"/>
  <c r="E11" i="7" s="1"/>
  <c r="F12" i="7"/>
  <c r="F11" i="7" s="1"/>
  <c r="G12" i="7"/>
  <c r="G11" i="7" s="1"/>
  <c r="E19" i="7"/>
  <c r="F19" i="7"/>
  <c r="F14" i="11"/>
  <c r="F13" i="11"/>
  <c r="F8" i="11"/>
  <c r="F9" i="11"/>
  <c r="D98" i="3"/>
  <c r="D65" i="3"/>
  <c r="D70" i="3"/>
  <c r="D69" i="3" s="1"/>
  <c r="D58" i="3"/>
  <c r="D53" i="3"/>
  <c r="D50" i="3" l="1"/>
  <c r="F91" i="7"/>
  <c r="F90" i="7" s="1"/>
  <c r="F87" i="7" s="1"/>
  <c r="F110" i="7" s="1"/>
  <c r="F44" i="7" s="1"/>
  <c r="D55" i="3"/>
  <c r="D49" i="3" s="1"/>
  <c r="F9" i="7"/>
  <c r="G9" i="7"/>
  <c r="F172" i="7" l="1"/>
  <c r="C13" i="9" s="1"/>
  <c r="C12" i="9" s="1"/>
  <c r="H13" i="1"/>
  <c r="H15" i="1" s="1"/>
  <c r="E23" i="7"/>
  <c r="E22" i="7" s="1"/>
  <c r="E25" i="7" s="1"/>
  <c r="E32" i="11" s="1"/>
  <c r="F23" i="11" s="1"/>
  <c r="F27" i="7"/>
  <c r="F26" i="7" s="1"/>
  <c r="G27" i="7"/>
  <c r="G26" i="7" s="1"/>
  <c r="E29" i="7"/>
  <c r="E7" i="7"/>
  <c r="F7" i="7"/>
  <c r="F6" i="7" s="1"/>
  <c r="F14" i="7" s="1"/>
  <c r="G7" i="7"/>
  <c r="F16" i="7"/>
  <c r="F15" i="7" s="1"/>
  <c r="F18" i="7" s="1"/>
  <c r="F29" i="7"/>
  <c r="G29" i="7"/>
  <c r="F23" i="7"/>
  <c r="F22" i="7" s="1"/>
  <c r="F25" i="7" s="1"/>
  <c r="G23" i="7"/>
  <c r="G22" i="7" s="1"/>
  <c r="G25" i="7" s="1"/>
  <c r="G32" i="11" s="1"/>
  <c r="F31" i="7"/>
  <c r="F30" i="7" s="1"/>
  <c r="F32" i="11" l="1"/>
  <c r="F34" i="7"/>
  <c r="F5" i="7" s="1"/>
  <c r="H10" i="1" s="1"/>
  <c r="H12" i="1" s="1"/>
  <c r="H16" i="1" s="1"/>
  <c r="D39" i="3" l="1"/>
  <c r="D139" i="3" l="1"/>
  <c r="D138" i="3" s="1"/>
  <c r="D133" i="3" s="1"/>
  <c r="D143" i="3"/>
  <c r="D122" i="3"/>
  <c r="D118" i="3" s="1"/>
  <c r="D100" i="3"/>
  <c r="D24" i="3"/>
  <c r="D103" i="3"/>
  <c r="D102" i="3" s="1"/>
  <c r="D96" i="3"/>
  <c r="D95" i="3" s="1"/>
  <c r="D94" i="3" s="1"/>
  <c r="D45" i="3"/>
  <c r="D29" i="3"/>
  <c r="D16" i="3"/>
  <c r="D14" i="3"/>
  <c r="D11" i="3"/>
  <c r="D90" i="3" l="1"/>
  <c r="D89" i="3" s="1"/>
  <c r="D44" i="3"/>
  <c r="D10" i="3"/>
  <c r="D117" i="3"/>
  <c r="D18" i="3"/>
  <c r="D88" i="3" l="1"/>
  <c r="D9" i="3"/>
  <c r="F7" i="11"/>
  <c r="D116" i="3" l="1"/>
  <c r="D115" i="3" s="1"/>
  <c r="F12" i="11" l="1"/>
  <c r="G14" i="11"/>
  <c r="G13" i="11" s="1"/>
  <c r="E14" i="11"/>
  <c r="G9" i="11"/>
  <c r="E9" i="11"/>
  <c r="E8" i="11" s="1"/>
  <c r="E7" i="11" s="1"/>
  <c r="E9" i="7"/>
  <c r="E6" i="7" s="1"/>
  <c r="E14" i="7" s="1"/>
  <c r="E34" i="11" s="1"/>
  <c r="F25" i="11" s="1"/>
  <c r="F34" i="11" l="1"/>
  <c r="G12" i="11"/>
  <c r="E13" i="11"/>
  <c r="G8" i="11"/>
  <c r="G7" i="11" s="1"/>
  <c r="E12" i="11" l="1"/>
  <c r="E16" i="7"/>
  <c r="E15" i="7" s="1"/>
  <c r="E18" i="7" s="1"/>
  <c r="E33" i="11" s="1"/>
  <c r="F24" i="11" s="1"/>
  <c r="F33" i="11" l="1"/>
  <c r="F29" i="11" s="1"/>
  <c r="H25" i="1" s="1"/>
  <c r="F20" i="11"/>
  <c r="H24" i="1" s="1"/>
  <c r="G14" i="1"/>
  <c r="D73" i="3"/>
  <c r="D8" i="3"/>
  <c r="D7" i="3" s="1"/>
  <c r="D72" i="3" l="1"/>
  <c r="H26" i="1"/>
  <c r="D48" i="3"/>
  <c r="G13" i="1" l="1"/>
  <c r="G15" i="1" s="1"/>
  <c r="G6" i="7"/>
  <c r="G16" i="7"/>
  <c r="G15" i="7" s="1"/>
  <c r="G18" i="7" s="1"/>
  <c r="G33" i="11" s="1"/>
  <c r="G14" i="7" l="1"/>
  <c r="B13" i="9"/>
  <c r="B12" i="9" s="1"/>
  <c r="B11" i="9" s="1"/>
  <c r="G31" i="7"/>
  <c r="G30" i="7" s="1"/>
  <c r="G34" i="7" l="1"/>
  <c r="G5" i="7" s="1"/>
  <c r="I10" i="1" s="1"/>
  <c r="I12" i="1" s="1"/>
  <c r="I16" i="1" s="1"/>
  <c r="G35" i="7" l="1"/>
  <c r="G30" i="11"/>
  <c r="G29" i="11" s="1"/>
  <c r="I25" i="1" l="1"/>
  <c r="I26" i="1" s="1"/>
  <c r="D93" i="3"/>
  <c r="D47" i="3" s="1"/>
  <c r="D6" i="3" s="1"/>
  <c r="F35" i="7" l="1"/>
  <c r="C11" i="9"/>
  <c r="D12" i="9" l="1"/>
  <c r="H27" i="1" l="1"/>
  <c r="D11" i="9"/>
  <c r="I27" i="1" l="1"/>
  <c r="E31" i="7" l="1"/>
  <c r="E30" i="7" l="1"/>
  <c r="E34" i="7" l="1"/>
  <c r="E30" i="11" s="1"/>
  <c r="E27" i="7"/>
  <c r="E26" i="7" s="1"/>
  <c r="E5" i="7" l="1"/>
  <c r="G10" i="1" s="1"/>
  <c r="G12" i="1" s="1"/>
  <c r="G16" i="1" s="1"/>
  <c r="E29" i="11"/>
  <c r="G25" i="1" l="1"/>
  <c r="G26" i="1" s="1"/>
  <c r="G27" i="1" s="1"/>
  <c r="E11" i="11"/>
  <c r="F11" i="11"/>
  <c r="G11" i="11"/>
  <c r="E35" i="7" l="1"/>
</calcChain>
</file>

<file path=xl/sharedStrings.xml><?xml version="1.0" encoding="utf-8"?>
<sst xmlns="http://schemas.openxmlformats.org/spreadsheetml/2006/main" count="488" uniqueCount="210">
  <si>
    <t>PRIHODI UKUPNO</t>
  </si>
  <si>
    <t>RASHODI UKUPNO</t>
  </si>
  <si>
    <t xml:space="preserve">Naziv </t>
  </si>
  <si>
    <t>Prihodi iz nadležnog proračuna i od HZZO-a temeljem ugovornih obveza</t>
  </si>
  <si>
    <t>Rashodi za zaposlene</t>
  </si>
  <si>
    <t>Materijalni rashodi</t>
  </si>
  <si>
    <t>Rashodi za nabavu proizvedene dug. imovine</t>
  </si>
  <si>
    <t>Prihodi od prodaje proizvoda i robe te pruženih usluga i prihodi od donacija</t>
  </si>
  <si>
    <t>Financijski rashodi</t>
  </si>
  <si>
    <t>Rashodi za nabavu nefinancijske imovine</t>
  </si>
  <si>
    <t>Rashodi za nabavu proizvedene dugotrajne imovine</t>
  </si>
  <si>
    <t>Prihodi od upravnih i administrativnih pristojbi, pristojbi po posebnim propisima i nakanda</t>
  </si>
  <si>
    <t>Pomoći iz inozemstva i od subjekata unutar općeg proračuna</t>
  </si>
  <si>
    <t>Ukupni rashodi</t>
  </si>
  <si>
    <t>I. OPĆI DIO</t>
  </si>
  <si>
    <t>Razred</t>
  </si>
  <si>
    <t>Pomoći</t>
  </si>
  <si>
    <t>Ostale pomoći</t>
  </si>
  <si>
    <t xml:space="preserve"> Vlastiti prihodi </t>
  </si>
  <si>
    <t>31</t>
  </si>
  <si>
    <t>61</t>
  </si>
  <si>
    <t xml:space="preserve">Donacije </t>
  </si>
  <si>
    <t>11</t>
  </si>
  <si>
    <t>Opći prihodi i primici</t>
  </si>
  <si>
    <t>Izvor</t>
  </si>
  <si>
    <t xml:space="preserve"> Opći prihodi i primici</t>
  </si>
  <si>
    <t xml:space="preserve"> Prihodi za posebne namjene </t>
  </si>
  <si>
    <t>Rashodi poslovanja</t>
  </si>
  <si>
    <t>Skupina</t>
  </si>
  <si>
    <t xml:space="preserve">Prihodi poslovanja </t>
  </si>
  <si>
    <t xml:space="preserve">A. RAČUN PRIHODA I RASHODA </t>
  </si>
  <si>
    <t>RASHODI PREMA FUNKCIJSKOJ KLASIFIKACIJI</t>
  </si>
  <si>
    <t>BROJČANA OZNAKA I NAZIV</t>
  </si>
  <si>
    <t>Šifra</t>
  </si>
  <si>
    <t>Naziv</t>
  </si>
  <si>
    <t>Vlastiti prihodi</t>
  </si>
  <si>
    <t xml:space="preserve">Vlastiti prihodi </t>
  </si>
  <si>
    <t>Donacije</t>
  </si>
  <si>
    <t>II. POSEBNI DIO</t>
  </si>
  <si>
    <t>Ukupni prihodi</t>
  </si>
  <si>
    <t>Prihodi iz nadležnog proračuna za financiranje redovne djelatnosti proračunskih korisnika</t>
  </si>
  <si>
    <t>Prihodi od imovine</t>
  </si>
  <si>
    <t>Prihodi od financijske imovine</t>
  </si>
  <si>
    <t>Prihodi po posebnim propisima</t>
  </si>
  <si>
    <t>Pomoći od izvanproračunskih korisnika</t>
  </si>
  <si>
    <t>Rashodi za usluge</t>
  </si>
  <si>
    <t>Nematerijalna imovina</t>
  </si>
  <si>
    <t>Postrojenja i oprema</t>
  </si>
  <si>
    <t>Plaće</t>
  </si>
  <si>
    <t>Doprinosi na plaće</t>
  </si>
  <si>
    <t>Knjige, umjetnička djela i ostale izložbene vrijednosti</t>
  </si>
  <si>
    <t>Nematerijalna proizvedena imovina</t>
  </si>
  <si>
    <t xml:space="preserve">Ostali rashodi za zaposlene </t>
  </si>
  <si>
    <t>Naknade troškova zaposlenima</t>
  </si>
  <si>
    <t>Rashodi za materijal i energiju</t>
  </si>
  <si>
    <t>Ostali nespomenuti rashodi poslovanja</t>
  </si>
  <si>
    <t>Ostali financijski rashodi</t>
  </si>
  <si>
    <t>Naknade za prijevoz, za rad na terenu i odvojeni život</t>
  </si>
  <si>
    <t>Stručno usavršavanje zaposlenika</t>
  </si>
  <si>
    <t>Sitni inventar i auto gume</t>
  </si>
  <si>
    <t>Namjenski primici od zaduživanja</t>
  </si>
  <si>
    <t>Uredski materijal i ostali materijalni rashodi</t>
  </si>
  <si>
    <t>Zdravstvene i veterinarske usluge</t>
  </si>
  <si>
    <t>Intelektualne i osobne usluge</t>
  </si>
  <si>
    <t>Ostale usluge</t>
  </si>
  <si>
    <t>Zakupnine i najamnine</t>
  </si>
  <si>
    <t>B. RAČUN FINANCIRANJA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</si>
  <si>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</si>
  <si>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</si>
  <si>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</si>
  <si>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</si>
  <si>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Plaće za redovan rad</t>
  </si>
  <si>
    <t>Doprinosi za obvezno zdravstveno osiguranje</t>
  </si>
  <si>
    <t>3211</t>
  </si>
  <si>
    <t>Službena putovanja</t>
  </si>
  <si>
    <t>3212</t>
  </si>
  <si>
    <t>3221</t>
  </si>
  <si>
    <t>3223</t>
  </si>
  <si>
    <t>Energija</t>
  </si>
  <si>
    <t>3224</t>
  </si>
  <si>
    <t>Materijal i dijelovi za tekuće i investicijsko održavanje</t>
  </si>
  <si>
    <t>3231</t>
  </si>
  <si>
    <t>Usluge telefona, pošte i prijevoza</t>
  </si>
  <si>
    <t>3232</t>
  </si>
  <si>
    <t>Usluge tekućeg i investicijskog održavanja</t>
  </si>
  <si>
    <t>Komunalne usluge</t>
  </si>
  <si>
    <t>3238</t>
  </si>
  <si>
    <t>Računalne usluge</t>
  </si>
  <si>
    <t>3239</t>
  </si>
  <si>
    <t>3293</t>
  </si>
  <si>
    <t>Reprezentacija</t>
  </si>
  <si>
    <t>3299</t>
  </si>
  <si>
    <t>Bankarske usluge i usluge platnog prometa</t>
  </si>
  <si>
    <t xml:space="preserve">Naknade troškova osobama izvan radnog odnosa </t>
  </si>
  <si>
    <t>4222</t>
  </si>
  <si>
    <t>4221</t>
  </si>
  <si>
    <t>Uredska oprema i namještaj</t>
  </si>
  <si>
    <t xml:space="preserve">Skupina/podskupina/odjeljak </t>
  </si>
  <si>
    <t>671</t>
  </si>
  <si>
    <t>6711</t>
  </si>
  <si>
    <t>Prihodi iz nadležnog proračuna za financiranje rashoda poslovanja</t>
  </si>
  <si>
    <t>6712</t>
  </si>
  <si>
    <t>Prihodi iz nadležnog proračuna za financiranje rashoda za nabavu nefinancijske imovine</t>
  </si>
  <si>
    <t xml:space="preserve">Tekuće pomoći od izvanproračunskih korisnika </t>
  </si>
  <si>
    <t>6341</t>
  </si>
  <si>
    <t>636</t>
  </si>
  <si>
    <t>6361</t>
  </si>
  <si>
    <t>Tekuće pomoći proračunskim korisnicima iz proračuna koji im nije nadležan</t>
  </si>
  <si>
    <t xml:space="preserve">Ostali nespomenuti prihodi </t>
  </si>
  <si>
    <t>Prihodi od pruženih usluga</t>
  </si>
  <si>
    <t>Kapitalne donacije</t>
  </si>
  <si>
    <t>634</t>
  </si>
  <si>
    <t xml:space="preserve">Pomoći proračunskim korisnicima iz proračuna koji im nije nadležan </t>
  </si>
  <si>
    <t>Donacije od pravnih i fizičkih osoba izvan općeg proračuna i povrat donacija po protestiranim jamstvima</t>
  </si>
  <si>
    <t>Primljeni krediti od kreditnih institucija u javnom sektoru</t>
  </si>
  <si>
    <t>842</t>
  </si>
  <si>
    <t>Primljeni krediti i zajmovi od kreditnih i ostalih financijskih institucija u javnom sektoru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</si>
  <si>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</si>
  <si>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</si>
  <si>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</si>
  <si>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</si>
  <si>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922</t>
  </si>
  <si>
    <t>PRIJENOS SREDSTAVA IZ PRETHODNE GODINE</t>
  </si>
  <si>
    <t>UKUPNI PRIJENOS SREDSTVA IZ PRETHODNE GODINE</t>
  </si>
  <si>
    <t xml:space="preserve"> Opći prihodi i primici - prijenos</t>
  </si>
  <si>
    <t>Doprinosi -prijenos</t>
  </si>
  <si>
    <t>931</t>
  </si>
  <si>
    <t xml:space="preserve"> Vlastiti prihodi -prijenos</t>
  </si>
  <si>
    <t>943</t>
  </si>
  <si>
    <t xml:space="preserve"> Prihodi za posebne namjene -prijenos</t>
  </si>
  <si>
    <t>952</t>
  </si>
  <si>
    <t>Pomoći-prijenos</t>
  </si>
  <si>
    <t>961</t>
  </si>
  <si>
    <t>Donacije-prijenos</t>
  </si>
  <si>
    <t>971</t>
  </si>
  <si>
    <t>Prihodi od nefinancijske imovine i nadoknade šteta s osnova osiguranja -prijenos</t>
  </si>
  <si>
    <t>981</t>
  </si>
  <si>
    <t>Namjenski primici -prijenos</t>
  </si>
  <si>
    <t xml:space="preserve">Prijenos u sljedeću godinu </t>
  </si>
  <si>
    <t>911</t>
  </si>
  <si>
    <t>Donacije -prijenos</t>
  </si>
  <si>
    <t>43</t>
  </si>
  <si>
    <t>I. OPĆI DIO
A1. PRIHODI POSLOVANJA I PRIHODI OD PRODAJE NEFINANCIJSKE IMOVINE</t>
  </si>
  <si>
    <t>A2. RASHODI POSLOVANJA I RASHODI ZA NABAVU NEFINANCIJSKE IMOVINE</t>
  </si>
  <si>
    <t xml:space="preserve">UKUPNO RASHODI </t>
  </si>
  <si>
    <t>A78000022</t>
  </si>
  <si>
    <t>022</t>
  </si>
  <si>
    <t>TIFLOLOŠKI MUZEJ</t>
  </si>
  <si>
    <t>REDOVNA  DJELATNOST</t>
  </si>
  <si>
    <t>PROGRAMSKA DJELATNOST</t>
  </si>
  <si>
    <t>A78000122</t>
  </si>
  <si>
    <t>Plaće za posebne uvjete rada</t>
  </si>
  <si>
    <t>Ostali rashodi za zaposlene</t>
  </si>
  <si>
    <t>Premije osiguranja</t>
  </si>
  <si>
    <t>Ostali prihodi</t>
  </si>
  <si>
    <t>Ostale naknade troškova zaposlenima</t>
  </si>
  <si>
    <t>Oprema za održavanje i zaštitu</t>
  </si>
  <si>
    <t>Usluge promidžbe i informiranja</t>
  </si>
  <si>
    <t>Članarine i norme</t>
  </si>
  <si>
    <t>Ulaganja u računalne programe</t>
  </si>
  <si>
    <t xml:space="preserve">082 Službe kulture </t>
  </si>
  <si>
    <t>08 Rekreacija, kultura i religija</t>
  </si>
  <si>
    <t>4223</t>
  </si>
  <si>
    <t>Troškovi sudskih postupaka</t>
  </si>
  <si>
    <t>Zatezne kamate</t>
  </si>
  <si>
    <t>324</t>
  </si>
  <si>
    <t>424</t>
  </si>
  <si>
    <t>Knjige</t>
  </si>
  <si>
    <t>4241</t>
  </si>
  <si>
    <t>Ostala komunikacijska oprema</t>
  </si>
  <si>
    <t>323</t>
  </si>
  <si>
    <t>Grafičke i tiskarske usluge. usluge kopiranja i uvezivanja i slično</t>
  </si>
  <si>
    <t>32</t>
  </si>
  <si>
    <t>3237</t>
  </si>
  <si>
    <t>Negativne tečajne razlike i razlike</t>
  </si>
  <si>
    <t>Negativne tečajne razlike</t>
  </si>
  <si>
    <t>Naknade troškova osobama izvan radnog odnosa</t>
  </si>
  <si>
    <t>Kamate na depozite po viđenju</t>
  </si>
  <si>
    <t>66</t>
  </si>
  <si>
    <t>Prihodi od pozitivnih tečajnih razlika</t>
  </si>
  <si>
    <t>3214</t>
  </si>
  <si>
    <t>Naknada za korištenje priv.automobila u sl.svrhe</t>
  </si>
  <si>
    <t>Zdravstene i veterinarske usluge</t>
  </si>
  <si>
    <t>SAŽETAK  RAČUNA PRIHODA I RASHODA I RAČUNA FINANCIRANJA</t>
  </si>
  <si>
    <t>SAŽETAK RAČUNA PRIHODA I RASHODA</t>
  </si>
  <si>
    <t>6 PRIHODI POSLOVANJA</t>
  </si>
  <si>
    <t>7 PRIHODI OD PRODAJE NEFINANCIJSKE IMOVINE</t>
  </si>
  <si>
    <t>3 RASHODI  POSLOVANJA</t>
  </si>
  <si>
    <t>4 RASHODI ZA NABAVU NEFINANCIJSKE IMOVINE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</si>
  <si>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</si>
  <si>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</si>
  <si>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</si>
  <si>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</si>
  <si>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</si>
  <si>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U SLJEDEĆE RAZDOBLJE</t>
  </si>
  <si>
    <t xml:space="preserve">NETO FINANCIRANJE </t>
  </si>
  <si>
    <t xml:space="preserve">VIŠAK/MANJAK + NETO FINANCIRANJE </t>
  </si>
  <si>
    <t>Izvršenje 2024</t>
  </si>
  <si>
    <t xml:space="preserve">Rashodi za nabavu neproizvedene dugotrajne imovine </t>
  </si>
  <si>
    <t>Licence</t>
  </si>
  <si>
    <t>Ostala prava</t>
  </si>
  <si>
    <t>Knjige, umjetnička djelai ostale izložbene vrijednosti</t>
  </si>
  <si>
    <t>Ostale nespomenute izložbene vrijednosti</t>
  </si>
  <si>
    <t>Komunikacijska oprema</t>
  </si>
  <si>
    <t>A78000222</t>
  </si>
  <si>
    <t>AKTIVNOST IZ OSTALIH IZVORA FINANCIRANJA</t>
  </si>
  <si>
    <t>Plan 2026 godina</t>
  </si>
  <si>
    <t>Izvorni plan 2025</t>
  </si>
  <si>
    <t>FINANCIJSKI PLAN ZA RAZDOBLJE 2026. - 2028. GODINE</t>
  </si>
  <si>
    <t>FINANCIJSKI PLAN ZA 2026.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</si>
</sst>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 x14ac:knownFonts="1">
    <font>
      <sz val="10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2060"/>
      <name val="Calibri"/>
      <family val="2"/>
    </font>
    <font>
      <sz val="12"/>
      <color rgb="FF002060"/>
      <name val="Calibri"/>
      <family val="2"/>
    </font>
    <font>
      <sz val="10"/>
      <color indexed="8"/>
      <name val="Arial"/>
      <family val="2"/>
      <charset val="238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rgb="FF002060"/>
      <name val="Calibri"/>
      <family val="2"/>
      <scheme val="minor"/>
    </font>
    <font>
      <i/>
      <sz val="12"/>
      <color rgb="FF00206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i/>
      <sz val="8"/>
      <color rgb="FF00206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8"/>
      <name val="Arial"/>
      <family val="2"/>
    </font>
    <font>
      <i/>
      <sz val="8"/>
      <color rgb="FF002060"/>
      <name val="Calibri"/>
      <family val="2"/>
      <scheme val="minor"/>
    </font>
    <font>
      <b/>
      <sz val="11"/>
      <color rgb="FF002060"/>
      <name val="Calibri"/>
      <family val="2"/>
    </font>
    <font>
      <sz val="11"/>
      <color rgb="FF000000"/>
      <name val="Calibri"/>
      <family val="2"/>
    </font>
    <font>
      <b/>
      <i/>
      <sz val="8"/>
      <color rgb="FF002060"/>
      <name val="Calibri"/>
      <family val="2"/>
    </font>
    <font>
      <i/>
      <sz val="8"/>
      <color rgb="FF000000"/>
      <name val="Calibri"/>
      <family val="2"/>
    </font>
    <font>
      <b/>
      <i/>
      <sz val="9"/>
      <color rgb="FF002060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i/>
      <sz val="11"/>
      <color rgb="FF002060"/>
      <name val="Calibri"/>
      <family val="2"/>
    </font>
    <font>
      <i/>
      <sz val="11"/>
      <color rgb="FF000000"/>
      <name val="Calibri"/>
      <family val="2"/>
    </font>
    <font>
      <sz val="12"/>
      <color rgb="FF00206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sz val="11"/>
      <color rgb="FF002060"/>
      <name val="Calibri"/>
      <family val="2"/>
      <charset val="238"/>
    </font>
    <font>
      <b/>
      <sz val="11"/>
      <color rgb="FF00206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2060"/>
      </left>
      <right/>
      <top/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16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7" fillId="0" borderId="0"/>
  </cellStyleXfs>
  <cellXfs count="259">
    <xf numFmtId="0" fontId="0" fillId="0" borderId="0" xfId="0"/>
    <xf numFmtId="49" fontId="10" fillId="2" borderId="4" xfId="0" applyNumberFormat="1" applyFont="1" applyFill="1" applyBorder="1" applyAlignment="1">
      <alignment horizontal="center" vertical="center"/>
    </xf>
    <xf numFmtId="3" fontId="10" fillId="2" borderId="4" xfId="0" applyNumberFormat="1" applyFont="1" applyFill="1" applyBorder="1" applyAlignment="1">
      <alignment horizontal="right" vertical="center"/>
    </xf>
    <xf numFmtId="0" fontId="11" fillId="6" borderId="4" xfId="0" applyFont="1" applyFill="1" applyBorder="1" applyAlignment="1">
      <alignment horizontal="center" vertical="center"/>
    </xf>
    <xf numFmtId="3" fontId="11" fillId="6" borderId="4" xfId="0" applyNumberFormat="1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3" fontId="11" fillId="2" borderId="0" xfId="0" applyNumberFormat="1" applyFont="1" applyFill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vertical="center"/>
    </xf>
    <xf numFmtId="3" fontId="9" fillId="2" borderId="4" xfId="0" applyNumberFormat="1" applyFont="1" applyFill="1" applyBorder="1" applyAlignment="1">
      <alignment horizontal="right" vertical="center" wrapText="1"/>
    </xf>
    <xf numFmtId="49" fontId="9" fillId="6" borderId="4" xfId="0" applyNumberFormat="1" applyFont="1" applyFill="1" applyBorder="1" applyAlignment="1">
      <alignment vertical="center"/>
    </xf>
    <xf numFmtId="3" fontId="9" fillId="6" borderId="4" xfId="0" applyNumberFormat="1" applyFont="1" applyFill="1" applyBorder="1" applyAlignment="1">
      <alignment horizontal="right" vertical="center"/>
    </xf>
    <xf numFmtId="49" fontId="9" fillId="2" borderId="4" xfId="0" applyNumberFormat="1" applyFont="1" applyFill="1" applyBorder="1" applyAlignment="1">
      <alignment horizontal="right" vertical="center"/>
    </xf>
    <xf numFmtId="3" fontId="9" fillId="2" borderId="4" xfId="0" applyNumberFormat="1" applyFont="1" applyFill="1" applyBorder="1" applyAlignment="1">
      <alignment horizontal="right" vertical="center"/>
    </xf>
    <xf numFmtId="3" fontId="11" fillId="2" borderId="4" xfId="0" applyNumberFormat="1" applyFont="1" applyFill="1" applyBorder="1" applyAlignment="1">
      <alignment horizontal="right" vertical="center"/>
    </xf>
    <xf numFmtId="3" fontId="9" fillId="2" borderId="8" xfId="0" applyNumberFormat="1" applyFont="1" applyFill="1" applyBorder="1" applyAlignment="1">
      <alignment horizontal="right" vertical="center" wrapText="1"/>
    </xf>
    <xf numFmtId="3" fontId="10" fillId="2" borderId="4" xfId="0" applyNumberFormat="1" applyFont="1" applyFill="1" applyBorder="1" applyAlignment="1">
      <alignment horizontal="right" vertical="center" wrapText="1"/>
    </xf>
    <xf numFmtId="3" fontId="11" fillId="2" borderId="0" xfId="0" applyNumberFormat="1" applyFont="1" applyFill="1" applyAlignment="1">
      <alignment horizontal="right" vertical="center"/>
    </xf>
    <xf numFmtId="0" fontId="19" fillId="0" borderId="0" xfId="0" applyFont="1"/>
    <xf numFmtId="3" fontId="9" fillId="2" borderId="4" xfId="0" applyNumberFormat="1" applyFont="1" applyFill="1" applyBorder="1" applyAlignment="1">
      <alignment horizontal="left" vertical="center"/>
    </xf>
    <xf numFmtId="3" fontId="9" fillId="2" borderId="4" xfId="0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 wrapText="1"/>
    </xf>
    <xf numFmtId="0" fontId="8" fillId="3" borderId="0" xfId="5" applyFont="1" applyFill="1" applyAlignment="1">
      <alignment horizontal="center" vertical="center" wrapText="1"/>
    </xf>
    <xf numFmtId="0" fontId="20" fillId="0" borderId="0" xfId="0" applyFont="1"/>
    <xf numFmtId="3" fontId="18" fillId="0" borderId="0" xfId="0" applyNumberFormat="1" applyFont="1" applyAlignment="1">
      <alignment horizontal="left"/>
    </xf>
    <xf numFmtId="0" fontId="17" fillId="0" borderId="0" xfId="0" applyFont="1"/>
    <xf numFmtId="3" fontId="17" fillId="0" borderId="0" xfId="0" applyNumberFormat="1" applyFont="1"/>
    <xf numFmtId="3" fontId="17" fillId="2" borderId="1" xfId="0" applyNumberFormat="1" applyFont="1" applyFill="1" applyBorder="1" applyAlignment="1">
      <alignment vertical="center" wrapText="1"/>
    </xf>
    <xf numFmtId="3" fontId="17" fillId="2" borderId="1" xfId="0" applyNumberFormat="1" applyFont="1" applyFill="1" applyBorder="1" applyAlignment="1">
      <alignment vertical="center"/>
    </xf>
    <xf numFmtId="3" fontId="12" fillId="0" borderId="0" xfId="0" applyNumberFormat="1" applyFont="1"/>
    <xf numFmtId="0" fontId="21" fillId="0" borderId="0" xfId="0" applyFont="1"/>
    <xf numFmtId="3" fontId="17" fillId="3" borderId="7" xfId="0" applyNumberFormat="1" applyFont="1" applyFill="1" applyBorder="1" applyAlignment="1">
      <alignment horizontal="right" vertical="center"/>
    </xf>
    <xf numFmtId="3" fontId="23" fillId="0" borderId="0" xfId="0" applyNumberFormat="1" applyFont="1"/>
    <xf numFmtId="3" fontId="8" fillId="0" borderId="0" xfId="0" applyNumberFormat="1" applyFont="1" applyAlignment="1">
      <alignment horizontal="center" vertical="center" wrapText="1"/>
    </xf>
    <xf numFmtId="3" fontId="8" fillId="0" borderId="0" xfId="0" applyNumberFormat="1" applyFont="1"/>
    <xf numFmtId="3" fontId="8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vertical="center"/>
    </xf>
    <xf numFmtId="3" fontId="12" fillId="0" borderId="0" xfId="0" applyNumberFormat="1" applyFont="1" applyAlignment="1">
      <alignment vertical="center"/>
    </xf>
    <xf numFmtId="3" fontId="17" fillId="0" borderId="0" xfId="0" applyNumberFormat="1" applyFont="1" applyAlignment="1">
      <alignment vertical="center"/>
    </xf>
    <xf numFmtId="3" fontId="25" fillId="0" borderId="0" xfId="0" applyNumberFormat="1" applyFont="1"/>
    <xf numFmtId="3" fontId="9" fillId="0" borderId="4" xfId="0" applyNumberFormat="1" applyFont="1" applyBorder="1" applyAlignment="1">
      <alignment horizontal="right" vertical="center"/>
    </xf>
    <xf numFmtId="49" fontId="9" fillId="6" borderId="4" xfId="0" applyNumberFormat="1" applyFont="1" applyFill="1" applyBorder="1" applyAlignment="1">
      <alignment horizontal="right" vertical="center"/>
    </xf>
    <xf numFmtId="49" fontId="9" fillId="0" borderId="4" xfId="0" applyNumberFormat="1" applyFont="1" applyBorder="1" applyAlignment="1">
      <alignment horizontal="right" vertical="center"/>
    </xf>
    <xf numFmtId="49" fontId="10" fillId="0" borderId="4" xfId="0" applyNumberFormat="1" applyFont="1" applyBorder="1" applyAlignment="1">
      <alignment horizontal="right" vertical="center"/>
    </xf>
    <xf numFmtId="3" fontId="10" fillId="0" borderId="4" xfId="0" applyNumberFormat="1" applyFont="1" applyBorder="1" applyAlignment="1">
      <alignment horizontal="right" vertical="center"/>
    </xf>
    <xf numFmtId="3" fontId="9" fillId="2" borderId="4" xfId="0" applyNumberFormat="1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10" fillId="0" borderId="4" xfId="0" applyFont="1" applyBorder="1" applyAlignment="1">
      <alignment vertical="center"/>
    </xf>
    <xf numFmtId="49" fontId="10" fillId="2" borderId="4" xfId="0" applyNumberFormat="1" applyFont="1" applyFill="1" applyBorder="1" applyAlignment="1">
      <alignment horizontal="right" vertical="center"/>
    </xf>
    <xf numFmtId="49" fontId="9" fillId="2" borderId="4" xfId="0" applyNumberFormat="1" applyFont="1" applyFill="1" applyBorder="1" applyAlignment="1">
      <alignment horizontal="left" vertical="center"/>
    </xf>
    <xf numFmtId="49" fontId="10" fillId="2" borderId="4" xfId="0" applyNumberFormat="1" applyFont="1" applyFill="1" applyBorder="1" applyAlignment="1">
      <alignment horizontal="left" vertical="center"/>
    </xf>
    <xf numFmtId="49" fontId="10" fillId="2" borderId="4" xfId="0" applyNumberFormat="1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right" vertical="center"/>
    </xf>
    <xf numFmtId="3" fontId="10" fillId="2" borderId="4" xfId="0" applyNumberFormat="1" applyFont="1" applyFill="1" applyBorder="1" applyAlignment="1">
      <alignment vertical="center"/>
    </xf>
    <xf numFmtId="49" fontId="9" fillId="2" borderId="4" xfId="0" applyNumberFormat="1" applyFont="1" applyFill="1" applyBorder="1" applyAlignment="1">
      <alignment horizontal="left" vertical="center" wrapText="1"/>
    </xf>
    <xf numFmtId="0" fontId="27" fillId="2" borderId="4" xfId="0" applyFont="1" applyFill="1" applyBorder="1" applyAlignment="1">
      <alignment horizontal="center" vertical="center"/>
    </xf>
    <xf numFmtId="49" fontId="27" fillId="2" borderId="4" xfId="0" applyNumberFormat="1" applyFont="1" applyFill="1" applyBorder="1" applyAlignment="1">
      <alignment horizontal="right" vertical="center"/>
    </xf>
    <xf numFmtId="49" fontId="27" fillId="2" borderId="4" xfId="0" applyNumberFormat="1" applyFont="1" applyFill="1" applyBorder="1" applyAlignment="1">
      <alignment vertical="center"/>
    </xf>
    <xf numFmtId="3" fontId="27" fillId="2" borderId="4" xfId="0" applyNumberFormat="1" applyFont="1" applyFill="1" applyBorder="1" applyAlignment="1">
      <alignment horizontal="right" vertical="center" wrapText="1"/>
    </xf>
    <xf numFmtId="0" fontId="27" fillId="0" borderId="4" xfId="0" applyFont="1" applyBorder="1" applyAlignment="1">
      <alignment vertical="center"/>
    </xf>
    <xf numFmtId="0" fontId="9" fillId="2" borderId="4" xfId="0" applyFont="1" applyFill="1" applyBorder="1" applyAlignment="1">
      <alignment horizontal="center" vertical="center"/>
    </xf>
    <xf numFmtId="3" fontId="27" fillId="2" borderId="4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left" vertical="center" wrapText="1"/>
    </xf>
    <xf numFmtId="0" fontId="27" fillId="3" borderId="4" xfId="0" applyFont="1" applyFill="1" applyBorder="1" applyAlignment="1">
      <alignment vertical="center"/>
    </xf>
    <xf numFmtId="49" fontId="27" fillId="5" borderId="4" xfId="0" applyNumberFormat="1" applyFont="1" applyFill="1" applyBorder="1" applyAlignment="1">
      <alignment horizontal="right" vertical="center"/>
    </xf>
    <xf numFmtId="0" fontId="10" fillId="5" borderId="4" xfId="0" applyFont="1" applyFill="1" applyBorder="1" applyAlignment="1">
      <alignment horizontal="center" vertical="center"/>
    </xf>
    <xf numFmtId="3" fontId="10" fillId="5" borderId="4" xfId="0" applyNumberFormat="1" applyFont="1" applyFill="1" applyBorder="1" applyAlignment="1">
      <alignment horizontal="right" vertical="center"/>
    </xf>
    <xf numFmtId="3" fontId="9" fillId="2" borderId="4" xfId="0" applyNumberFormat="1" applyFont="1" applyFill="1" applyBorder="1" applyAlignment="1">
      <alignment horizontal="center" vertical="center" wrapText="1"/>
    </xf>
    <xf numFmtId="3" fontId="25" fillId="5" borderId="4" xfId="0" applyNumberFormat="1" applyFont="1" applyFill="1" applyBorder="1" applyAlignment="1">
      <alignment horizontal="center" vertical="center" wrapText="1"/>
    </xf>
    <xf numFmtId="49" fontId="9" fillId="2" borderId="8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49" fontId="9" fillId="2" borderId="8" xfId="0" applyNumberFormat="1" applyFont="1" applyFill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29" fillId="0" borderId="4" xfId="0" applyFont="1" applyBorder="1" applyAlignment="1">
      <alignment horizontal="center" vertical="center"/>
    </xf>
    <xf numFmtId="3" fontId="9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5" fillId="4" borderId="4" xfId="0" applyFont="1" applyFill="1" applyBorder="1" applyAlignment="1">
      <alignment vertical="center"/>
    </xf>
    <xf numFmtId="3" fontId="10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14" fillId="3" borderId="4" xfId="0" applyFont="1" applyFill="1" applyBorder="1" applyAlignment="1">
      <alignment vertical="center"/>
    </xf>
    <xf numFmtId="3" fontId="13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3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3" fontId="27" fillId="3" borderId="0" xfId="0" applyNumberFormat="1" applyFont="1" applyFill="1" applyAlignment="1">
      <alignment vertical="center"/>
    </xf>
    <xf numFmtId="0" fontId="27" fillId="3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5" fillId="4" borderId="4" xfId="0" applyFont="1" applyFill="1" applyBorder="1" applyAlignment="1">
      <alignment horizontal="right" vertical="center"/>
    </xf>
    <xf numFmtId="49" fontId="11" fillId="6" borderId="4" xfId="0" applyNumberFormat="1" applyFont="1" applyFill="1" applyBorder="1" applyAlignment="1">
      <alignment horizontal="left" vertical="center" wrapText="1"/>
    </xf>
    <xf numFmtId="49" fontId="10" fillId="5" borderId="4" xfId="0" applyNumberFormat="1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9" fillId="0" borderId="4" xfId="0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left" vertical="center" wrapText="1"/>
    </xf>
    <xf numFmtId="0" fontId="8" fillId="3" borderId="0" xfId="1" applyFont="1" applyFill="1" applyAlignment="1">
      <alignment vertical="center"/>
    </xf>
    <xf numFmtId="0" fontId="30" fillId="3" borderId="7" xfId="1" applyFont="1" applyFill="1" applyBorder="1" applyAlignment="1">
      <alignment horizontal="center" vertical="center" wrapText="1"/>
    </xf>
    <xf numFmtId="0" fontId="31" fillId="0" borderId="0" xfId="0" applyFont="1"/>
    <xf numFmtId="0" fontId="32" fillId="3" borderId="7" xfId="1" applyFont="1" applyFill="1" applyBorder="1" applyAlignment="1">
      <alignment horizontal="center" vertical="center" wrapText="1"/>
    </xf>
    <xf numFmtId="3" fontId="25" fillId="2" borderId="7" xfId="0" applyNumberFormat="1" applyFont="1" applyFill="1" applyBorder="1" applyAlignment="1">
      <alignment horizontal="center" vertical="center" wrapText="1"/>
    </xf>
    <xf numFmtId="0" fontId="33" fillId="0" borderId="0" xfId="0" applyFont="1"/>
    <xf numFmtId="49" fontId="9" fillId="0" borderId="7" xfId="6" applyNumberFormat="1" applyFont="1" applyBorder="1" applyAlignment="1">
      <alignment horizontal="left" vertical="center" wrapText="1"/>
    </xf>
    <xf numFmtId="0" fontId="14" fillId="0" borderId="0" xfId="0" applyFont="1"/>
    <xf numFmtId="0" fontId="35" fillId="0" borderId="0" xfId="0" applyFont="1"/>
    <xf numFmtId="0" fontId="8" fillId="3" borderId="7" xfId="5" applyFont="1" applyFill="1" applyBorder="1" applyAlignment="1">
      <alignment horizontal="center" vertical="center" wrapText="1"/>
    </xf>
    <xf numFmtId="0" fontId="34" fillId="3" borderId="7" xfId="5" applyFont="1" applyFill="1" applyBorder="1" applyAlignment="1">
      <alignment horizontal="center" vertical="center" wrapText="1"/>
    </xf>
    <xf numFmtId="0" fontId="8" fillId="3" borderId="7" xfId="5" applyFont="1" applyFill="1" applyBorder="1" applyAlignment="1">
      <alignment horizontal="left" vertical="center" wrapText="1"/>
    </xf>
    <xf numFmtId="3" fontId="8" fillId="5" borderId="7" xfId="0" applyNumberFormat="1" applyFont="1" applyFill="1" applyBorder="1" applyAlignment="1">
      <alignment horizontal="right" vertical="center"/>
    </xf>
    <xf numFmtId="0" fontId="18" fillId="3" borderId="7" xfId="5" quotePrefix="1" applyFont="1" applyFill="1" applyBorder="1" applyAlignment="1">
      <alignment horizontal="center" vertical="center"/>
    </xf>
    <xf numFmtId="0" fontId="18" fillId="3" borderId="7" xfId="5" quotePrefix="1" applyFont="1" applyFill="1" applyBorder="1" applyAlignment="1">
      <alignment horizontal="left" vertical="center"/>
    </xf>
    <xf numFmtId="0" fontId="18" fillId="3" borderId="7" xfId="5" quotePrefix="1" applyFont="1" applyFill="1" applyBorder="1" applyAlignment="1">
      <alignment horizontal="right" vertical="center"/>
    </xf>
    <xf numFmtId="0" fontId="18" fillId="3" borderId="7" xfId="5" quotePrefix="1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/>
    </xf>
    <xf numFmtId="0" fontId="22" fillId="3" borderId="7" xfId="0" applyFont="1" applyFill="1" applyBorder="1"/>
    <xf numFmtId="0" fontId="8" fillId="3" borderId="7" xfId="0" applyFont="1" applyFill="1" applyBorder="1" applyAlignment="1">
      <alignment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9" fillId="3" borderId="7" xfId="0" applyFont="1" applyFill="1" applyBorder="1"/>
    <xf numFmtId="0" fontId="9" fillId="3" borderId="7" xfId="5" applyFont="1" applyFill="1" applyBorder="1" applyAlignment="1">
      <alignment horizontal="center" vertical="center" wrapText="1"/>
    </xf>
    <xf numFmtId="3" fontId="8" fillId="3" borderId="7" xfId="5" applyNumberFormat="1" applyFont="1" applyFill="1" applyBorder="1" applyAlignment="1">
      <alignment horizontal="right" vertical="center" wrapText="1"/>
    </xf>
    <xf numFmtId="3" fontId="8" fillId="3" borderId="7" xfId="0" applyNumberFormat="1" applyFont="1" applyFill="1" applyBorder="1" applyAlignment="1">
      <alignment vertical="center" wrapText="1"/>
    </xf>
    <xf numFmtId="3" fontId="17" fillId="3" borderId="7" xfId="0" applyNumberFormat="1" applyFont="1" applyFill="1" applyBorder="1" applyAlignment="1">
      <alignment vertical="center" wrapText="1"/>
    </xf>
    <xf numFmtId="0" fontId="8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3" fontId="17" fillId="5" borderId="7" xfId="0" applyNumberFormat="1" applyFont="1" applyFill="1" applyBorder="1" applyAlignment="1">
      <alignment horizontal="right" vertical="center"/>
    </xf>
    <xf numFmtId="3" fontId="18" fillId="3" borderId="7" xfId="5" quotePrefix="1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22" fillId="0" borderId="0" xfId="0" applyFont="1"/>
    <xf numFmtId="0" fontId="8" fillId="5" borderId="7" xfId="0" applyFont="1" applyFill="1" applyBorder="1" applyAlignment="1">
      <alignment horizontal="center" vertical="center" wrapText="1"/>
    </xf>
    <xf numFmtId="3" fontId="8" fillId="5" borderId="7" xfId="0" applyNumberFormat="1" applyFont="1" applyFill="1" applyBorder="1" applyAlignment="1">
      <alignment horizontal="center" vertical="center" wrapText="1"/>
    </xf>
    <xf numFmtId="3" fontId="24" fillId="5" borderId="7" xfId="0" applyNumberFormat="1" applyFont="1" applyFill="1" applyBorder="1" applyAlignment="1">
      <alignment horizontal="center" vertical="center" wrapText="1"/>
    </xf>
    <xf numFmtId="3" fontId="25" fillId="0" borderId="7" xfId="0" applyNumberFormat="1" applyFont="1" applyBorder="1" applyAlignment="1">
      <alignment horizontal="center" vertical="center"/>
    </xf>
    <xf numFmtId="3" fontId="12" fillId="5" borderId="7" xfId="0" applyNumberFormat="1" applyFont="1" applyFill="1" applyBorder="1" applyAlignment="1">
      <alignment horizontal="left" vertical="center"/>
    </xf>
    <xf numFmtId="0" fontId="12" fillId="5" borderId="7" xfId="0" applyFont="1" applyFill="1" applyBorder="1" applyAlignment="1">
      <alignment horizontal="left" vertical="center" wrapText="1"/>
    </xf>
    <xf numFmtId="3" fontId="12" fillId="5" borderId="7" xfId="0" applyNumberFormat="1" applyFont="1" applyFill="1" applyBorder="1" applyAlignment="1">
      <alignment horizontal="right" vertical="center" wrapText="1"/>
    </xf>
    <xf numFmtId="3" fontId="8" fillId="5" borderId="7" xfId="0" applyNumberFormat="1" applyFont="1" applyFill="1" applyBorder="1" applyAlignment="1">
      <alignment horizontal="left" vertical="center"/>
    </xf>
    <xf numFmtId="3" fontId="8" fillId="3" borderId="7" xfId="0" applyNumberFormat="1" applyFont="1" applyFill="1" applyBorder="1" applyAlignment="1">
      <alignment vertical="center"/>
    </xf>
    <xf numFmtId="0" fontId="8" fillId="5" borderId="7" xfId="0" applyFont="1" applyFill="1" applyBorder="1" applyAlignment="1">
      <alignment horizontal="right" vertical="center"/>
    </xf>
    <xf numFmtId="0" fontId="8" fillId="5" borderId="7" xfId="0" applyFont="1" applyFill="1" applyBorder="1" applyAlignment="1">
      <alignment horizontal="left" vertical="center" wrapText="1"/>
    </xf>
    <xf numFmtId="3" fontId="8" fillId="0" borderId="7" xfId="0" applyNumberFormat="1" applyFont="1" applyBorder="1" applyAlignment="1">
      <alignment horizontal="right" vertical="center"/>
    </xf>
    <xf numFmtId="0" fontId="12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 wrapText="1"/>
    </xf>
    <xf numFmtId="3" fontId="12" fillId="0" borderId="7" xfId="0" applyNumberFormat="1" applyFont="1" applyBorder="1"/>
    <xf numFmtId="0" fontId="8" fillId="0" borderId="7" xfId="0" applyFont="1" applyBorder="1" applyAlignment="1">
      <alignment horizontal="left" vertical="center" wrapText="1"/>
    </xf>
    <xf numFmtId="3" fontId="8" fillId="0" borderId="7" xfId="0" applyNumberFormat="1" applyFont="1" applyBorder="1"/>
    <xf numFmtId="0" fontId="17" fillId="0" borderId="7" xfId="0" applyFont="1" applyBorder="1" applyAlignment="1">
      <alignment horizontal="left" vertical="center" wrapText="1"/>
    </xf>
    <xf numFmtId="3" fontId="17" fillId="0" borderId="7" xfId="0" applyNumberFormat="1" applyFont="1" applyBorder="1" applyAlignment="1">
      <alignment horizontal="right" vertical="center"/>
    </xf>
    <xf numFmtId="3" fontId="12" fillId="0" borderId="7" xfId="0" applyNumberFormat="1" applyFont="1" applyBorder="1" applyAlignment="1">
      <alignment horizontal="right" vertical="center"/>
    </xf>
    <xf numFmtId="0" fontId="12" fillId="5" borderId="7" xfId="0" applyFont="1" applyFill="1" applyBorder="1" applyAlignment="1">
      <alignment horizontal="center" vertical="center"/>
    </xf>
    <xf numFmtId="3" fontId="12" fillId="5" borderId="7" xfId="0" applyNumberFormat="1" applyFont="1" applyFill="1" applyBorder="1" applyAlignment="1">
      <alignment horizontal="right" vertical="center"/>
    </xf>
    <xf numFmtId="0" fontId="8" fillId="5" borderId="7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left" vertical="center" wrapText="1"/>
    </xf>
    <xf numFmtId="3" fontId="8" fillId="0" borderId="7" xfId="0" applyNumberFormat="1" applyFont="1" applyBorder="1" applyAlignment="1">
      <alignment horizontal="left" vertical="center"/>
    </xf>
    <xf numFmtId="0" fontId="8" fillId="0" borderId="7" xfId="0" applyFont="1" applyBorder="1" applyAlignment="1">
      <alignment horizontal="right" vertical="center"/>
    </xf>
    <xf numFmtId="3" fontId="8" fillId="0" borderId="7" xfId="0" applyNumberFormat="1" applyFont="1" applyBorder="1" applyAlignment="1">
      <alignment vertical="center"/>
    </xf>
    <xf numFmtId="3" fontId="9" fillId="2" borderId="1" xfId="0" applyNumberFormat="1" applyFont="1" applyFill="1" applyBorder="1" applyAlignment="1">
      <alignment horizontal="right" vertical="center" wrapText="1"/>
    </xf>
    <xf numFmtId="3" fontId="8" fillId="2" borderId="7" xfId="0" applyNumberFormat="1" applyFont="1" applyFill="1" applyBorder="1" applyAlignment="1">
      <alignment horizontal="center" vertical="center" wrapText="1"/>
    </xf>
    <xf numFmtId="3" fontId="8" fillId="2" borderId="7" xfId="0" applyNumberFormat="1" applyFont="1" applyFill="1" applyBorder="1" applyAlignment="1">
      <alignment horizontal="center" vertical="center"/>
    </xf>
    <xf numFmtId="3" fontId="12" fillId="6" borderId="7" xfId="0" applyNumberFormat="1" applyFont="1" applyFill="1" applyBorder="1" applyAlignment="1">
      <alignment horizontal="left" vertical="center"/>
    </xf>
    <xf numFmtId="3" fontId="12" fillId="4" borderId="7" xfId="0" applyNumberFormat="1" applyFont="1" applyFill="1" applyBorder="1" applyAlignment="1">
      <alignment vertical="center"/>
    </xf>
    <xf numFmtId="49" fontId="18" fillId="2" borderId="7" xfId="0" applyNumberFormat="1" applyFont="1" applyFill="1" applyBorder="1" applyAlignment="1">
      <alignment horizontal="center" vertical="center"/>
    </xf>
    <xf numFmtId="49" fontId="18" fillId="2" borderId="7" xfId="0" applyNumberFormat="1" applyFont="1" applyFill="1" applyBorder="1" applyAlignment="1">
      <alignment vertical="center"/>
    </xf>
    <xf numFmtId="3" fontId="18" fillId="2" borderId="7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vertical="center" wrapText="1"/>
    </xf>
    <xf numFmtId="3" fontId="12" fillId="2" borderId="7" xfId="0" applyNumberFormat="1" applyFont="1" applyFill="1" applyBorder="1" applyAlignment="1">
      <alignment horizontal="left" vertical="center"/>
    </xf>
    <xf numFmtId="3" fontId="18" fillId="0" borderId="7" xfId="0" applyNumberFormat="1" applyFont="1" applyBorder="1" applyAlignment="1">
      <alignment vertical="center"/>
    </xf>
    <xf numFmtId="0" fontId="36" fillId="3" borderId="7" xfId="1" applyFont="1" applyFill="1" applyBorder="1" applyAlignment="1">
      <alignment horizontal="center" vertical="center" wrapText="1"/>
    </xf>
    <xf numFmtId="3" fontId="11" fillId="2" borderId="7" xfId="0" applyNumberFormat="1" applyFont="1" applyFill="1" applyBorder="1" applyAlignment="1">
      <alignment horizontal="right" vertical="center" wrapText="1"/>
    </xf>
    <xf numFmtId="0" fontId="37" fillId="0" borderId="0" xfId="0" applyFont="1"/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 wrapText="1"/>
    </xf>
    <xf numFmtId="0" fontId="10" fillId="2" borderId="4" xfId="0" applyNumberFormat="1" applyFont="1" applyFill="1" applyBorder="1" applyAlignment="1">
      <alignment horizontal="right" vertical="center"/>
    </xf>
    <xf numFmtId="0" fontId="10" fillId="0" borderId="4" xfId="0" applyNumberFormat="1" applyFont="1" applyBorder="1" applyAlignment="1">
      <alignment horizontal="right" vertical="center"/>
    </xf>
    <xf numFmtId="0" fontId="9" fillId="0" borderId="4" xfId="0" applyNumberFormat="1" applyFont="1" applyBorder="1" applyAlignment="1">
      <alignment horizontal="right" vertical="center"/>
    </xf>
    <xf numFmtId="0" fontId="17" fillId="0" borderId="7" xfId="0" applyNumberFormat="1" applyFont="1" applyBorder="1" applyAlignment="1">
      <alignment horizontal="center" vertical="center"/>
    </xf>
    <xf numFmtId="0" fontId="17" fillId="5" borderId="7" xfId="0" applyNumberFormat="1" applyFont="1" applyFill="1" applyBorder="1" applyAlignment="1">
      <alignment horizontal="center" vertical="center"/>
    </xf>
    <xf numFmtId="0" fontId="9" fillId="2" borderId="4" xfId="0" applyNumberFormat="1" applyFont="1" applyFill="1" applyBorder="1" applyAlignment="1">
      <alignment horizontal="right" vertical="center"/>
    </xf>
    <xf numFmtId="0" fontId="38" fillId="0" borderId="7" xfId="0" applyFont="1" applyBorder="1" applyAlignment="1">
      <alignment horizontal="center" vertical="center"/>
    </xf>
    <xf numFmtId="0" fontId="38" fillId="0" borderId="7" xfId="0" applyFont="1" applyBorder="1" applyAlignment="1">
      <alignment horizontal="left" vertical="center" wrapText="1"/>
    </xf>
    <xf numFmtId="3" fontId="38" fillId="0" borderId="7" xfId="0" applyNumberFormat="1" applyFont="1" applyBorder="1" applyAlignment="1">
      <alignment horizontal="right" vertical="center"/>
    </xf>
    <xf numFmtId="3" fontId="38" fillId="0" borderId="0" xfId="0" applyNumberFormat="1" applyFont="1"/>
    <xf numFmtId="49" fontId="39" fillId="0" borderId="7" xfId="6" applyNumberFormat="1" applyFont="1" applyBorder="1" applyAlignment="1">
      <alignment horizontal="left" vertical="center" wrapText="1"/>
    </xf>
    <xf numFmtId="3" fontId="40" fillId="3" borderId="7" xfId="1" applyNumberFormat="1" applyFont="1" applyFill="1" applyBorder="1" applyAlignment="1">
      <alignment horizontal="right" vertical="center"/>
    </xf>
    <xf numFmtId="3" fontId="41" fillId="0" borderId="7" xfId="6" applyNumberFormat="1" applyFont="1" applyBorder="1" applyAlignment="1">
      <alignment horizontal="right" vertical="center"/>
    </xf>
    <xf numFmtId="0" fontId="43" fillId="0" borderId="0" xfId="0" applyNumberFormat="1" applyFont="1" applyFill="1" applyBorder="1" applyAlignment="1" applyProtection="1">
      <alignment vertical="center" wrapText="1"/>
    </xf>
    <xf numFmtId="0" fontId="44" fillId="0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 applyBorder="1" applyAlignment="1" applyProtection="1">
      <alignment vertical="center" wrapText="1"/>
    </xf>
    <xf numFmtId="0" fontId="46" fillId="0" borderId="0" xfId="0" applyFont="1" applyAlignment="1">
      <alignment wrapText="1"/>
    </xf>
    <xf numFmtId="0" fontId="44" fillId="3" borderId="6" xfId="0" applyNumberFormat="1" applyFont="1" applyFill="1" applyBorder="1" applyAlignment="1" applyProtection="1">
      <alignment horizontal="center" vertical="center" wrapText="1"/>
    </xf>
    <xf numFmtId="0" fontId="42" fillId="3" borderId="6" xfId="0" applyFont="1" applyFill="1" applyBorder="1" applyAlignment="1">
      <alignment horizontal="center" vertical="center"/>
    </xf>
    <xf numFmtId="0" fontId="49" fillId="0" borderId="4" xfId="0" quotePrefix="1" applyNumberFormat="1" applyFont="1" applyFill="1" applyBorder="1" applyAlignment="1" applyProtection="1">
      <alignment horizontal="center" vertical="center" wrapText="1"/>
    </xf>
    <xf numFmtId="0" fontId="49" fillId="3" borderId="4" xfId="0" applyNumberFormat="1" applyFont="1" applyFill="1" applyBorder="1" applyAlignment="1" applyProtection="1">
      <alignment horizontal="center" vertical="center" wrapText="1"/>
    </xf>
    <xf numFmtId="0" fontId="50" fillId="0" borderId="4" xfId="0" applyNumberFormat="1" applyFont="1" applyFill="1" applyBorder="1" applyAlignment="1" applyProtection="1">
      <alignment vertical="center"/>
    </xf>
    <xf numFmtId="0" fontId="50" fillId="0" borderId="4" xfId="0" applyNumberFormat="1" applyFont="1" applyFill="1" applyBorder="1" applyAlignment="1" applyProtection="1">
      <alignment vertical="center" wrapText="1"/>
    </xf>
    <xf numFmtId="3" fontId="48" fillId="0" borderId="4" xfId="0" applyNumberFormat="1" applyFont="1" applyBorder="1" applyAlignment="1">
      <alignment horizontal="right"/>
    </xf>
    <xf numFmtId="0" fontId="47" fillId="4" borderId="2" xfId="0" applyFont="1" applyFill="1" applyBorder="1" applyAlignment="1">
      <alignment horizontal="left" vertical="center"/>
    </xf>
    <xf numFmtId="0" fontId="50" fillId="4" borderId="3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/>
    <xf numFmtId="0" fontId="49" fillId="0" borderId="4" xfId="0" quotePrefix="1" applyNumberFormat="1" applyFont="1" applyFill="1" applyBorder="1" applyAlignment="1" applyProtection="1">
      <alignment horizontal="center" vertical="center"/>
    </xf>
    <xf numFmtId="0" fontId="47" fillId="0" borderId="4" xfId="0" applyNumberFormat="1" applyFont="1" applyFill="1" applyBorder="1" applyAlignment="1" applyProtection="1">
      <alignment horizontal="left" vertical="center" wrapText="1"/>
    </xf>
    <xf numFmtId="0" fontId="0" fillId="4" borderId="0" xfId="0" applyFill="1"/>
    <xf numFmtId="0" fontId="0" fillId="0" borderId="0" xfId="0" applyAlignment="1">
      <alignment horizontal="left"/>
    </xf>
    <xf numFmtId="0" fontId="0" fillId="4" borderId="0" xfId="0" applyFill="1" applyAlignment="1">
      <alignment horizontal="left"/>
    </xf>
    <xf numFmtId="3" fontId="50" fillId="4" borderId="4" xfId="0" applyNumberFormat="1" applyFont="1" applyFill="1" applyBorder="1" applyAlignment="1" applyProtection="1">
      <alignment vertical="center"/>
    </xf>
    <xf numFmtId="3" fontId="50" fillId="4" borderId="4" xfId="0" applyNumberFormat="1" applyFont="1" applyFill="1" applyBorder="1" applyAlignment="1" applyProtection="1">
      <alignment vertical="center" wrapText="1"/>
    </xf>
    <xf numFmtId="3" fontId="50" fillId="0" borderId="4" xfId="0" applyNumberFormat="1" applyFont="1" applyFill="1" applyBorder="1" applyAlignment="1" applyProtection="1">
      <alignment vertical="center" wrapText="1"/>
    </xf>
    <xf numFmtId="3" fontId="48" fillId="4" borderId="4" xfId="0" quotePrefix="1" applyNumberFormat="1" applyFont="1" applyFill="1" applyBorder="1" applyAlignment="1">
      <alignment horizontal="right" wrapText="1"/>
    </xf>
    <xf numFmtId="0" fontId="48" fillId="4" borderId="4" xfId="0" quotePrefix="1" applyFont="1" applyFill="1" applyBorder="1" applyAlignment="1">
      <alignment horizontal="right" wrapText="1"/>
    </xf>
    <xf numFmtId="3" fontId="23" fillId="5" borderId="7" xfId="0" applyNumberFormat="1" applyFont="1" applyFill="1" applyBorder="1" applyAlignment="1">
      <alignment horizontal="left" vertical="center"/>
    </xf>
    <xf numFmtId="3" fontId="23" fillId="5" borderId="7" xfId="0" applyNumberFormat="1" applyFont="1" applyFill="1" applyBorder="1" applyAlignment="1">
      <alignment horizontal="left" vertical="center" wrapText="1"/>
    </xf>
    <xf numFmtId="3" fontId="23" fillId="5" borderId="7" xfId="0" applyNumberFormat="1" applyFont="1" applyFill="1" applyBorder="1" applyAlignment="1">
      <alignment horizontal="right" vertical="center" wrapText="1"/>
    </xf>
    <xf numFmtId="0" fontId="44" fillId="3" borderId="0" xfId="0" applyNumberFormat="1" applyFont="1" applyFill="1" applyBorder="1" applyAlignment="1" applyProtection="1">
      <alignment vertical="center" wrapText="1"/>
    </xf>
    <xf numFmtId="0" fontId="43" fillId="3" borderId="0" xfId="0" applyNumberFormat="1" applyFont="1" applyFill="1" applyBorder="1" applyAlignment="1" applyProtection="1">
      <alignment horizontal="center" vertical="center" wrapText="1"/>
    </xf>
    <xf numFmtId="0" fontId="44" fillId="3" borderId="0" xfId="0" applyNumberFormat="1" applyFont="1" applyFill="1" applyBorder="1" applyAlignment="1" applyProtection="1">
      <alignment horizontal="center" vertical="center" wrapText="1"/>
    </xf>
    <xf numFmtId="0" fontId="47" fillId="3" borderId="6" xfId="0" applyNumberFormat="1" applyFont="1" applyFill="1" applyBorder="1" applyAlignment="1" applyProtection="1">
      <alignment horizontal="left" vertical="center" wrapText="1"/>
    </xf>
    <xf numFmtId="0" fontId="48" fillId="0" borderId="4" xfId="0" quotePrefix="1" applyFont="1" applyBorder="1" applyAlignment="1">
      <alignment horizontal="center" vertical="center" wrapText="1"/>
    </xf>
    <xf numFmtId="0" fontId="49" fillId="0" borderId="4" xfId="0" quotePrefix="1" applyFont="1" applyBorder="1" applyAlignment="1">
      <alignment horizontal="center" wrapText="1"/>
    </xf>
    <xf numFmtId="0" fontId="49" fillId="0" borderId="2" xfId="0" quotePrefix="1" applyFont="1" applyBorder="1" applyAlignment="1">
      <alignment horizontal="center" wrapText="1"/>
    </xf>
    <xf numFmtId="0" fontId="47" fillId="0" borderId="2" xfId="0" applyNumberFormat="1" applyFont="1" applyFill="1" applyBorder="1" applyAlignment="1" applyProtection="1">
      <alignment horizontal="left" vertical="center" wrapText="1"/>
    </xf>
    <xf numFmtId="0" fontId="50" fillId="0" borderId="3" xfId="0" applyNumberFormat="1" applyFont="1" applyFill="1" applyBorder="1" applyAlignment="1" applyProtection="1">
      <alignment vertical="center" wrapText="1"/>
    </xf>
    <xf numFmtId="0" fontId="50" fillId="0" borderId="3" xfId="0" applyNumberFormat="1" applyFont="1" applyFill="1" applyBorder="1" applyAlignment="1" applyProtection="1">
      <alignment vertical="center"/>
    </xf>
    <xf numFmtId="0" fontId="47" fillId="0" borderId="2" xfId="0" quotePrefix="1" applyFont="1" applyFill="1" applyBorder="1" applyAlignment="1">
      <alignment horizontal="left" vertical="center"/>
    </xf>
    <xf numFmtId="0" fontId="47" fillId="4" borderId="2" xfId="0" applyNumberFormat="1" applyFont="1" applyFill="1" applyBorder="1" applyAlignment="1" applyProtection="1">
      <alignment horizontal="left" vertical="center" wrapText="1"/>
    </xf>
    <xf numFmtId="0" fontId="50" fillId="4" borderId="3" xfId="0" applyNumberFormat="1" applyFont="1" applyFill="1" applyBorder="1" applyAlignment="1" applyProtection="1">
      <alignment vertical="center" wrapText="1"/>
    </xf>
    <xf numFmtId="0" fontId="50" fillId="4" borderId="3" xfId="0" applyNumberFormat="1" applyFont="1" applyFill="1" applyBorder="1" applyAlignment="1" applyProtection="1">
      <alignment vertical="center"/>
    </xf>
    <xf numFmtId="0" fontId="47" fillId="0" borderId="2" xfId="0" quotePrefix="1" applyNumberFormat="1" applyFont="1" applyFill="1" applyBorder="1" applyAlignment="1" applyProtection="1">
      <alignment horizontal="left" vertical="center" wrapText="1"/>
    </xf>
    <xf numFmtId="0" fontId="47" fillId="0" borderId="2" xfId="0" quotePrefix="1" applyFont="1" applyBorder="1" applyAlignment="1">
      <alignment horizontal="left" vertical="center"/>
    </xf>
    <xf numFmtId="0" fontId="47" fillId="4" borderId="2" xfId="0" quotePrefix="1" applyNumberFormat="1" applyFont="1" applyFill="1" applyBorder="1" applyAlignment="1" applyProtection="1">
      <alignment horizontal="left" vertical="center" wrapText="1"/>
    </xf>
    <xf numFmtId="0" fontId="44" fillId="3" borderId="9" xfId="0" applyNumberFormat="1" applyFont="1" applyFill="1" applyBorder="1" applyAlignment="1" applyProtection="1">
      <alignment horizontal="center" vertical="center" wrapText="1"/>
    </xf>
    <xf numFmtId="0" fontId="47" fillId="3" borderId="0" xfId="0" applyNumberFormat="1" applyFont="1" applyFill="1" applyBorder="1" applyAlignment="1" applyProtection="1">
      <alignment horizontal="left" vertical="center" wrapText="1"/>
    </xf>
    <xf numFmtId="0" fontId="49" fillId="0" borderId="2" xfId="0" quotePrefix="1" applyFont="1" applyBorder="1" applyAlignment="1">
      <alignment horizontal="center" vertical="center" wrapText="1"/>
    </xf>
    <xf numFmtId="0" fontId="49" fillId="0" borderId="3" xfId="0" quotePrefix="1" applyFont="1" applyBorder="1" applyAlignment="1">
      <alignment horizontal="center" vertical="center" wrapText="1"/>
    </xf>
    <xf numFmtId="0" fontId="47" fillId="0" borderId="3" xfId="0" applyNumberFormat="1" applyFont="1" applyFill="1" applyBorder="1" applyAlignment="1" applyProtection="1">
      <alignment horizontal="left" vertical="center" wrapText="1"/>
    </xf>
    <xf numFmtId="0" fontId="48" fillId="4" borderId="4" xfId="0" quotePrefix="1" applyFont="1" applyFill="1" applyBorder="1" applyAlignment="1">
      <alignment horizontal="left" vertical="center" wrapText="1"/>
    </xf>
    <xf numFmtId="0" fontId="48" fillId="4" borderId="2" xfId="0" quotePrefix="1" applyFont="1" applyFill="1" applyBorder="1" applyAlignment="1">
      <alignment horizontal="left" wrapText="1"/>
    </xf>
    <xf numFmtId="0" fontId="48" fillId="4" borderId="3" xfId="0" quotePrefix="1" applyFont="1" applyFill="1" applyBorder="1" applyAlignment="1">
      <alignment horizontal="left" wrapText="1"/>
    </xf>
    <xf numFmtId="0" fontId="48" fillId="4" borderId="5" xfId="0" quotePrefix="1" applyFont="1" applyFill="1" applyBorder="1" applyAlignment="1">
      <alignment horizontal="left" wrapText="1"/>
    </xf>
    <xf numFmtId="3" fontId="9" fillId="2" borderId="4" xfId="0" applyNumberFormat="1" applyFont="1" applyFill="1" applyBorder="1" applyAlignment="1">
      <alignment horizontal="center" vertical="center"/>
    </xf>
    <xf numFmtId="0" fontId="25" fillId="5" borderId="4" xfId="0" applyFont="1" applyFill="1" applyBorder="1" applyAlignment="1">
      <alignment horizontal="center" vertical="center" wrapText="1"/>
    </xf>
    <xf numFmtId="3" fontId="8" fillId="2" borderId="10" xfId="0" applyNumberFormat="1" applyFont="1" applyFill="1" applyBorder="1" applyAlignment="1">
      <alignment horizontal="center" vertical="center" wrapText="1"/>
    </xf>
    <xf numFmtId="3" fontId="8" fillId="2" borderId="6" xfId="0" applyNumberFormat="1" applyFont="1" applyFill="1" applyBorder="1" applyAlignment="1">
      <alignment horizontal="center" vertical="center" wrapText="1"/>
    </xf>
    <xf numFmtId="3" fontId="11" fillId="2" borderId="4" xfId="0" applyNumberFormat="1" applyFont="1" applyFill="1" applyBorder="1" applyAlignment="1">
      <alignment horizontal="center" vertical="center"/>
    </xf>
    <xf numFmtId="3" fontId="8" fillId="5" borderId="0" xfId="0" applyNumberFormat="1" applyFont="1" applyFill="1" applyAlignment="1">
      <alignment horizontal="center" vertical="center" wrapText="1"/>
    </xf>
    <xf numFmtId="0" fontId="8" fillId="3" borderId="0" xfId="1" applyFont="1" applyFill="1" applyAlignment="1">
      <alignment horizontal="center" vertical="center"/>
    </xf>
    <xf numFmtId="0" fontId="5" fillId="3" borderId="0" xfId="1" applyFont="1" applyFill="1" applyAlignment="1">
      <alignment horizontal="center" vertical="center" wrapText="1"/>
    </xf>
    <xf numFmtId="0" fontId="6" fillId="3" borderId="0" xfId="1" applyFont="1" applyFill="1" applyAlignment="1">
      <alignment wrapText="1"/>
    </xf>
    <xf numFmtId="0" fontId="6" fillId="3" borderId="0" xfId="1" applyFont="1" applyFill="1" applyAlignment="1">
      <alignment vertical="center" wrapText="1"/>
    </xf>
    <xf numFmtId="0" fontId="8" fillId="3" borderId="0" xfId="5" applyFont="1" applyFill="1" applyAlignment="1">
      <alignment horizontal="center" vertical="center" wrapText="1"/>
    </xf>
    <xf numFmtId="0" fontId="17" fillId="3" borderId="0" xfId="5" applyFont="1" applyFill="1" applyAlignment="1">
      <alignment wrapText="1"/>
    </xf>
    <xf numFmtId="0" fontId="34" fillId="3" borderId="7" xfId="5" applyFont="1" applyFill="1" applyBorder="1" applyAlignment="1">
      <alignment horizontal="center" vertical="center" wrapText="1"/>
    </xf>
    <xf numFmtId="0" fontId="8" fillId="3" borderId="0" xfId="1" applyFont="1" applyFill="1" applyAlignment="1">
      <alignment horizontal="center" vertical="center" wrapText="1"/>
    </xf>
    <xf numFmtId="0" fontId="24" fillId="5" borderId="7" xfId="0" applyFont="1" applyFill="1" applyBorder="1" applyAlignment="1">
      <alignment horizontal="center" vertical="center" wrapText="1"/>
    </xf>
  </cellXfs>
  <cellStyles count="8">
    <cellStyle name="Normal" xfId="0" builtinId="0" customBuiltin="1"/>
    <cellStyle name="Normalno 2" xfId="1" xr:uid="{00000000-0005-0000-0000-000002000000}"/>
    <cellStyle name="Normalno 2 2" xfId="4" xr:uid="{00000000-0005-0000-0000-000003000000}"/>
    <cellStyle name="Normalno 3" xfId="3" xr:uid="{00000000-0005-0000-0000-000004000000}"/>
    <cellStyle name="Normalno 3 2" xfId="2" xr:uid="{00000000-0005-0000-0000-000005000000}"/>
    <cellStyle name="Normalno 3 3" xfId="5" xr:uid="{00000000-0005-0000-0000-000006000000}"/>
    <cellStyle name="Normalno 4" xfId="6" xr:uid="{08474E18-36B8-48CE-9A2D-ED6126FE33B1}"/>
    <cellStyle name="Obično_List10" xfId="7" xr:uid="{6A30A5F5-2D62-406F-B410-367BB21C3C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27"/>
  <sheetViews>
    <sheetView zoomScaleNormal="100" workbookViewId="0">
      <selection activeCell="B5" sqref="B5:I5"/>
    </sheetView>
  </sheetViews>
  <sheetFormatPr defaultColWidth="8.85546875" defaultRowHeight="15.75" x14ac:dyDescent="0.25"/>
  <cols>
    <col min="1" max="1" width="1.7109375" style="26" customWidth="1"/>
    <col min="2" max="4" width="8.85546875" style="26" customWidth="1"/>
    <col min="5" max="5" width="22.85546875" style="26" customWidth="1"/>
    <col min="6" max="8" width="15.28515625" style="26" customWidth="1"/>
    <col min="9" max="9" width="10.42578125" style="26" customWidth="1"/>
    <col min="10" max="11" width="12.7109375" style="26" bestFit="1" customWidth="1"/>
    <col min="12" max="12" width="8.85546875" style="26" customWidth="1"/>
    <col min="13" max="16384" width="8.85546875" style="26"/>
  </cols>
  <sheetData>
    <row r="1" spans="2:10" customFormat="1" ht="42" customHeight="1" x14ac:dyDescent="0.2">
      <c r="B1" s="219" t="s">
        <v>209</v>
      </c>
      <c r="C1" s="219"/>
      <c r="D1" s="219"/>
      <c r="E1" s="219"/>
      <c r="F1" s="219"/>
      <c r="G1" s="219"/>
      <c r="H1" s="219"/>
      <c r="I1" s="219"/>
      <c r="J1" s="190"/>
    </row>
    <row r="2" spans="2:10" customFormat="1" ht="18" customHeight="1" x14ac:dyDescent="0.2">
      <c r="B2" s="218"/>
      <c r="C2" s="218"/>
      <c r="D2" s="218"/>
      <c r="E2" s="218"/>
      <c r="F2" s="218"/>
      <c r="G2" s="218"/>
      <c r="H2" s="218"/>
      <c r="I2" s="218"/>
      <c r="J2" s="191"/>
    </row>
    <row r="3" spans="2:10" customFormat="1" ht="15.75" customHeight="1" x14ac:dyDescent="0.2">
      <c r="B3" s="219" t="s">
        <v>14</v>
      </c>
      <c r="C3" s="219"/>
      <c r="D3" s="219"/>
      <c r="E3" s="219"/>
      <c r="F3" s="219"/>
      <c r="G3" s="219"/>
      <c r="H3" s="219"/>
      <c r="I3" s="219"/>
      <c r="J3" s="192"/>
    </row>
    <row r="4" spans="2:10" customFormat="1" ht="18" x14ac:dyDescent="0.2">
      <c r="B4" s="220"/>
      <c r="C4" s="220"/>
      <c r="D4" s="220"/>
      <c r="E4" s="220"/>
      <c r="F4" s="220"/>
      <c r="G4" s="220"/>
      <c r="H4" s="220"/>
      <c r="I4" s="220"/>
      <c r="J4" s="193"/>
    </row>
    <row r="5" spans="2:10" customFormat="1" ht="18" customHeight="1" x14ac:dyDescent="0.25">
      <c r="B5" s="219" t="s">
        <v>183</v>
      </c>
      <c r="C5" s="219"/>
      <c r="D5" s="219"/>
      <c r="E5" s="219"/>
      <c r="F5" s="219"/>
      <c r="G5" s="219"/>
      <c r="H5" s="219"/>
      <c r="I5" s="219"/>
      <c r="J5" s="194"/>
    </row>
    <row r="6" spans="2:10" customFormat="1" ht="18" customHeight="1" x14ac:dyDescent="0.25">
      <c r="B6" s="219"/>
      <c r="C6" s="219"/>
      <c r="D6" s="219"/>
      <c r="E6" s="219"/>
      <c r="F6" s="219"/>
      <c r="G6" s="219"/>
      <c r="H6" s="219"/>
      <c r="I6" s="219"/>
      <c r="J6" s="194"/>
    </row>
    <row r="7" spans="2:10" customFormat="1" ht="18" customHeight="1" x14ac:dyDescent="0.2">
      <c r="B7" s="221" t="s">
        <v>184</v>
      </c>
      <c r="C7" s="221"/>
      <c r="D7" s="221"/>
      <c r="E7" s="221"/>
      <c r="F7" s="221"/>
      <c r="G7" s="195"/>
      <c r="H7" s="196"/>
      <c r="I7" s="196"/>
    </row>
    <row r="8" spans="2:10" customFormat="1" ht="31.5" x14ac:dyDescent="0.2">
      <c r="B8" s="222" t="s">
        <v>32</v>
      </c>
      <c r="C8" s="222"/>
      <c r="D8" s="222"/>
      <c r="E8" s="222"/>
      <c r="F8" s="222"/>
      <c r="G8" s="134" t="s">
        <v>197</v>
      </c>
      <c r="H8" s="134" t="s">
        <v>207</v>
      </c>
      <c r="I8" s="134" t="s">
        <v>206</v>
      </c>
    </row>
    <row r="9" spans="2:10" customFormat="1" ht="12.75" x14ac:dyDescent="0.2">
      <c r="B9" s="223">
        <v>1</v>
      </c>
      <c r="C9" s="223"/>
      <c r="D9" s="223"/>
      <c r="E9" s="223"/>
      <c r="F9" s="224"/>
      <c r="G9" s="197">
        <v>2</v>
      </c>
      <c r="H9" s="198">
        <v>3</v>
      </c>
      <c r="I9" s="198">
        <v>4</v>
      </c>
    </row>
    <row r="10" spans="2:10" customFormat="1" x14ac:dyDescent="0.2">
      <c r="B10" s="225" t="s">
        <v>185</v>
      </c>
      <c r="C10" s="226"/>
      <c r="D10" s="226"/>
      <c r="E10" s="226"/>
      <c r="F10" s="227"/>
      <c r="G10" s="28">
        <f>'RAČUN PRIHODA I RASHODA'!E5</f>
        <v>506869.23</v>
      </c>
      <c r="H10" s="28">
        <f>'RAČUN PRIHODA I RASHODA'!F5</f>
        <v>546676</v>
      </c>
      <c r="I10" s="28">
        <f>'RAČUN PRIHODA I RASHODA'!G5</f>
        <v>653269.05000000005</v>
      </c>
    </row>
    <row r="11" spans="2:10" customFormat="1" ht="12.75" x14ac:dyDescent="0.2">
      <c r="B11" s="228" t="s">
        <v>186</v>
      </c>
      <c r="C11" s="227"/>
      <c r="D11" s="227"/>
      <c r="E11" s="227"/>
      <c r="F11" s="227"/>
      <c r="G11" s="199"/>
      <c r="H11" s="199"/>
      <c r="I11" s="199"/>
    </row>
    <row r="12" spans="2:10" customFormat="1" ht="12.75" x14ac:dyDescent="0.2">
      <c r="B12" s="229" t="s">
        <v>0</v>
      </c>
      <c r="C12" s="230"/>
      <c r="D12" s="230"/>
      <c r="E12" s="230"/>
      <c r="F12" s="231"/>
      <c r="G12" s="210">
        <f>SUM(G10:G11)</f>
        <v>506869.23</v>
      </c>
      <c r="H12" s="210">
        <f t="shared" ref="H12:I12" si="0">SUM(H10:H11)</f>
        <v>546676</v>
      </c>
      <c r="I12" s="210">
        <f t="shared" si="0"/>
        <v>653269.05000000005</v>
      </c>
    </row>
    <row r="13" spans="2:10" customFormat="1" x14ac:dyDescent="0.2">
      <c r="B13" s="232" t="s">
        <v>187</v>
      </c>
      <c r="C13" s="226"/>
      <c r="D13" s="226"/>
      <c r="E13" s="226"/>
      <c r="F13" s="226"/>
      <c r="G13" s="28">
        <f>'RAČUN PRIHODA I RASHODA'!E44</f>
        <v>506968.8899999999</v>
      </c>
      <c r="H13" s="28">
        <f>'RAČUN PRIHODA I RASHODA'!F44</f>
        <v>535910</v>
      </c>
      <c r="I13" s="28">
        <f>'RAČUN PRIHODA I RASHODA'!G44</f>
        <v>643116</v>
      </c>
    </row>
    <row r="14" spans="2:10" customFormat="1" x14ac:dyDescent="0.2">
      <c r="B14" s="233" t="s">
        <v>188</v>
      </c>
      <c r="C14" s="227"/>
      <c r="D14" s="227"/>
      <c r="E14" s="227"/>
      <c r="F14" s="227"/>
      <c r="G14" s="29">
        <f>'RAČUN PRIHODA I RASHODA'!E149</f>
        <v>8337.0300000000007</v>
      </c>
      <c r="H14" s="29">
        <f>'RAČUN PRIHODA I RASHODA'!F149</f>
        <v>10766</v>
      </c>
      <c r="I14" s="29">
        <f>'RAČUN PRIHODA I RASHODA'!G149</f>
        <v>10153</v>
      </c>
    </row>
    <row r="15" spans="2:10" customFormat="1" ht="12.75" x14ac:dyDescent="0.2">
      <c r="B15" s="202" t="s">
        <v>1</v>
      </c>
      <c r="C15" s="203"/>
      <c r="D15" s="203"/>
      <c r="E15" s="203"/>
      <c r="F15" s="203"/>
      <c r="G15" s="210">
        <f>SUM(G13:G14)</f>
        <v>515305.91999999993</v>
      </c>
      <c r="H15" s="210">
        <f t="shared" ref="H15:I15" si="1">SUM(H13:H14)</f>
        <v>546676</v>
      </c>
      <c r="I15" s="210">
        <f t="shared" si="1"/>
        <v>653269</v>
      </c>
    </row>
    <row r="16" spans="2:10" customFormat="1" ht="12.75" x14ac:dyDescent="0.2">
      <c r="B16" s="234" t="s">
        <v>189</v>
      </c>
      <c r="C16" s="230"/>
      <c r="D16" s="230"/>
      <c r="E16" s="230"/>
      <c r="F16" s="230"/>
      <c r="G16" s="211">
        <f>G12-G15</f>
        <v>-8436.6899999999441</v>
      </c>
      <c r="H16" s="211">
        <f>H12-H15</f>
        <v>0</v>
      </c>
      <c r="I16" s="211">
        <f t="shared" ref="I16" si="2">I12-I15</f>
        <v>5.0000000046566129E-2</v>
      </c>
    </row>
    <row r="17" spans="1:46" customFormat="1" ht="18" x14ac:dyDescent="0.2">
      <c r="B17" s="235"/>
      <c r="C17" s="235"/>
      <c r="D17" s="235"/>
      <c r="E17" s="235"/>
      <c r="F17" s="235"/>
      <c r="G17" s="235"/>
      <c r="H17" s="235"/>
      <c r="I17" s="235"/>
      <c r="J17" s="204"/>
    </row>
    <row r="18" spans="1:46" customFormat="1" ht="18" customHeight="1" x14ac:dyDescent="0.2">
      <c r="B18" s="236" t="s">
        <v>190</v>
      </c>
      <c r="C18" s="236"/>
      <c r="D18" s="236"/>
      <c r="E18" s="236"/>
      <c r="F18" s="236"/>
      <c r="G18" s="195"/>
      <c r="H18" s="196"/>
      <c r="I18" s="196"/>
      <c r="J18" s="204"/>
    </row>
    <row r="19" spans="1:46" customFormat="1" ht="31.5" x14ac:dyDescent="0.2">
      <c r="B19" s="222" t="s">
        <v>32</v>
      </c>
      <c r="C19" s="222"/>
      <c r="D19" s="222"/>
      <c r="E19" s="222"/>
      <c r="F19" s="222"/>
      <c r="G19" s="134" t="s">
        <v>197</v>
      </c>
      <c r="H19" s="134" t="s">
        <v>207</v>
      </c>
      <c r="I19" s="134" t="s">
        <v>206</v>
      </c>
    </row>
    <row r="20" spans="1:46" customFormat="1" ht="12.75" x14ac:dyDescent="0.2">
      <c r="B20" s="237">
        <v>1</v>
      </c>
      <c r="C20" s="238"/>
      <c r="D20" s="238"/>
      <c r="E20" s="238"/>
      <c r="F20" s="238"/>
      <c r="G20" s="205">
        <v>2</v>
      </c>
      <c r="H20" s="198">
        <v>3</v>
      </c>
      <c r="I20" s="198">
        <v>4</v>
      </c>
    </row>
    <row r="21" spans="1:46" customFormat="1" ht="15.75" customHeight="1" x14ac:dyDescent="0.2">
      <c r="B21" s="225" t="s">
        <v>191</v>
      </c>
      <c r="C21" s="239"/>
      <c r="D21" s="239"/>
      <c r="E21" s="239"/>
      <c r="F21" s="239"/>
      <c r="G21" s="206"/>
      <c r="H21" s="201"/>
      <c r="I21" s="201"/>
    </row>
    <row r="22" spans="1:46" customFormat="1" ht="12.75" x14ac:dyDescent="0.2">
      <c r="B22" s="225" t="s">
        <v>192</v>
      </c>
      <c r="C22" s="226"/>
      <c r="D22" s="226"/>
      <c r="E22" s="226"/>
      <c r="F22" s="226"/>
      <c r="G22" s="200"/>
      <c r="H22" s="201"/>
      <c r="I22" s="201"/>
    </row>
    <row r="23" spans="1:46" customFormat="1" ht="15" customHeight="1" x14ac:dyDescent="0.2">
      <c r="B23" s="241" t="s">
        <v>193</v>
      </c>
      <c r="C23" s="242"/>
      <c r="D23" s="242"/>
      <c r="E23" s="242"/>
      <c r="F23" s="243"/>
      <c r="G23" s="214">
        <f>SUM(G21:G22)</f>
        <v>0</v>
      </c>
      <c r="H23" s="214">
        <f t="shared" ref="H23:I23" si="3">SUM(H21:H22)</f>
        <v>0</v>
      </c>
      <c r="I23" s="214">
        <f t="shared" si="3"/>
        <v>0</v>
      </c>
    </row>
    <row r="24" spans="1:46" s="207" customFormat="1" ht="15" customHeight="1" x14ac:dyDescent="0.2">
      <c r="A24"/>
      <c r="B24" s="225" t="s">
        <v>122</v>
      </c>
      <c r="C24" s="226"/>
      <c r="D24" s="226"/>
      <c r="E24" s="226"/>
      <c r="F24" s="226"/>
      <c r="G24" s="161">
        <f>'Račun financiranja'!E20</f>
        <v>33400.620000000003</v>
      </c>
      <c r="H24" s="161">
        <f>'Račun financiranja'!F20</f>
        <v>24963.93</v>
      </c>
      <c r="I24" s="161">
        <f>'Račun financiranja'!G20</f>
        <v>22900.059999999998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</row>
    <row r="25" spans="1:46" s="207" customFormat="1" ht="15" customHeight="1" x14ac:dyDescent="0.2">
      <c r="A25"/>
      <c r="B25" s="225" t="s">
        <v>194</v>
      </c>
      <c r="C25" s="226"/>
      <c r="D25" s="226"/>
      <c r="E25" s="226"/>
      <c r="F25" s="226"/>
      <c r="G25" s="212">
        <f>'Račun financiranja'!E29</f>
        <v>24963.93</v>
      </c>
      <c r="H25" s="212">
        <f>'Račun financiranja'!F29</f>
        <v>24963.93</v>
      </c>
      <c r="I25" s="212">
        <f>'Račun financiranja'!G29</f>
        <v>22900.11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</row>
    <row r="26" spans="1:46" s="209" customFormat="1" ht="12.75" x14ac:dyDescent="0.2">
      <c r="A26" s="208"/>
      <c r="B26" s="241" t="s">
        <v>195</v>
      </c>
      <c r="C26" s="242"/>
      <c r="D26" s="242"/>
      <c r="E26" s="242"/>
      <c r="F26" s="243"/>
      <c r="G26" s="213">
        <f>G24-G25</f>
        <v>8436.6900000000023</v>
      </c>
      <c r="H26" s="213">
        <f>H24-H25</f>
        <v>0</v>
      </c>
      <c r="I26" s="213">
        <f>I24-I25</f>
        <v>-5.0000000002910383E-2</v>
      </c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  <c r="AO26" s="208"/>
      <c r="AP26" s="208"/>
      <c r="AQ26" s="208"/>
      <c r="AR26" s="208"/>
      <c r="AS26" s="208"/>
      <c r="AT26" s="208"/>
    </row>
    <row r="27" spans="1:46" customFormat="1" ht="12.75" x14ac:dyDescent="0.2">
      <c r="B27" s="240" t="s">
        <v>196</v>
      </c>
      <c r="C27" s="240"/>
      <c r="D27" s="240"/>
      <c r="E27" s="240"/>
      <c r="F27" s="240"/>
      <c r="G27" s="213">
        <f>G16+G26</f>
        <v>5.8207660913467407E-11</v>
      </c>
      <c r="H27" s="213">
        <f>H16+H26</f>
        <v>0</v>
      </c>
      <c r="I27" s="213">
        <f>I16+I26</f>
        <v>4.3655745685100555E-11</v>
      </c>
    </row>
  </sheetData>
  <mergeCells count="25">
    <mergeCell ref="B18:F18"/>
    <mergeCell ref="B19:F19"/>
    <mergeCell ref="B20:F20"/>
    <mergeCell ref="B21:F21"/>
    <mergeCell ref="B27:F27"/>
    <mergeCell ref="B22:F22"/>
    <mergeCell ref="B23:F23"/>
    <mergeCell ref="B24:F24"/>
    <mergeCell ref="B25:F25"/>
    <mergeCell ref="B26:F26"/>
    <mergeCell ref="B12:F12"/>
    <mergeCell ref="B13:F13"/>
    <mergeCell ref="B14:F14"/>
    <mergeCell ref="B16:F16"/>
    <mergeCell ref="B17:I17"/>
    <mergeCell ref="B7:F7"/>
    <mergeCell ref="B8:F8"/>
    <mergeCell ref="B9:F9"/>
    <mergeCell ref="B10:F10"/>
    <mergeCell ref="B11:F11"/>
    <mergeCell ref="B3:I3"/>
    <mergeCell ref="B4:I4"/>
    <mergeCell ref="B5:I5"/>
    <mergeCell ref="B1:I1"/>
    <mergeCell ref="B6:I6"/>
  </mergeCell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72"/>
  <sheetViews>
    <sheetView zoomScaleNormal="100" workbookViewId="0">
      <pane ySplit="4" topLeftCell="A5" activePane="bottomLeft" state="frozen"/>
      <selection pane="bottomLeft" activeCell="A2" sqref="A2:G2"/>
    </sheetView>
  </sheetViews>
  <sheetFormatPr defaultColWidth="9.140625" defaultRowHeight="15" x14ac:dyDescent="0.2"/>
  <cols>
    <col min="1" max="1" width="7" style="75" bestFit="1" customWidth="1"/>
    <col min="2" max="2" width="8.42578125" style="75" customWidth="1"/>
    <col min="3" max="3" width="5.28515625" style="75" bestFit="1" customWidth="1"/>
    <col min="4" max="4" width="40.42578125" style="75" customWidth="1"/>
    <col min="5" max="5" width="12.5703125" style="92" customWidth="1"/>
    <col min="6" max="7" width="12.5703125" style="75" customWidth="1"/>
    <col min="8" max="12" width="15.140625" style="75" customWidth="1"/>
    <col min="13" max="13" width="16.7109375" style="75" hidden="1" customWidth="1"/>
    <col min="14" max="14" width="16.42578125" style="75" hidden="1" customWidth="1"/>
    <col min="15" max="15" width="12.5703125" style="75" hidden="1" customWidth="1"/>
    <col min="16" max="17" width="10.7109375" style="75" bestFit="1" customWidth="1"/>
    <col min="18" max="18" width="10.28515625" style="75" bestFit="1" customWidth="1"/>
    <col min="19" max="19" width="11.85546875" style="75" bestFit="1" customWidth="1"/>
    <col min="20" max="20" width="15.42578125" style="75" customWidth="1"/>
    <col min="21" max="21" width="9.140625" style="75" customWidth="1"/>
    <col min="22" max="16384" width="9.140625" style="75"/>
  </cols>
  <sheetData>
    <row r="1" spans="1:15" ht="31.5" customHeight="1" x14ac:dyDescent="0.2">
      <c r="A1" s="250" t="s">
        <v>209</v>
      </c>
      <c r="B1" s="250"/>
      <c r="C1" s="250"/>
      <c r="D1" s="250"/>
      <c r="E1" s="250"/>
      <c r="F1" s="250"/>
      <c r="G1" s="250"/>
      <c r="H1" s="100"/>
    </row>
    <row r="2" spans="1:15" ht="43.5" customHeight="1" x14ac:dyDescent="0.2">
      <c r="A2" s="249" t="s">
        <v>142</v>
      </c>
      <c r="B2" s="249"/>
      <c r="C2" s="249"/>
      <c r="D2" s="249"/>
      <c r="E2" s="249"/>
      <c r="F2" s="249"/>
      <c r="G2" s="249"/>
    </row>
    <row r="3" spans="1:15" s="76" customFormat="1" ht="60" x14ac:dyDescent="0.2">
      <c r="A3" s="70" t="s">
        <v>15</v>
      </c>
      <c r="B3" s="70" t="s">
        <v>97</v>
      </c>
      <c r="C3" s="70" t="s">
        <v>24</v>
      </c>
      <c r="D3" s="21" t="s">
        <v>2</v>
      </c>
      <c r="E3" s="134" t="s">
        <v>197</v>
      </c>
      <c r="F3" s="134" t="s">
        <v>207</v>
      </c>
      <c r="G3" s="134" t="s">
        <v>206</v>
      </c>
      <c r="H3" s="75"/>
      <c r="I3" s="75"/>
      <c r="J3" s="75"/>
      <c r="K3" s="75"/>
      <c r="L3" s="75"/>
      <c r="M3" s="75"/>
      <c r="N3" s="75"/>
      <c r="O3" s="75"/>
    </row>
    <row r="4" spans="1:15" s="79" customFormat="1" x14ac:dyDescent="0.2">
      <c r="A4" s="245">
        <v>1</v>
      </c>
      <c r="B4" s="245"/>
      <c r="C4" s="245"/>
      <c r="D4" s="245"/>
      <c r="E4" s="71">
        <v>2</v>
      </c>
      <c r="F4" s="77">
        <v>3</v>
      </c>
      <c r="G4" s="77">
        <v>4</v>
      </c>
      <c r="H4" s="78"/>
      <c r="I4" s="78"/>
      <c r="J4" s="78"/>
      <c r="K4" s="78"/>
      <c r="L4" s="78"/>
      <c r="M4" s="78"/>
      <c r="N4" s="78"/>
      <c r="O4" s="78"/>
    </row>
    <row r="5" spans="1:15" s="76" customFormat="1" x14ac:dyDescent="0.2">
      <c r="A5" s="70">
        <v>6</v>
      </c>
      <c r="B5" s="10"/>
      <c r="C5" s="70"/>
      <c r="D5" s="20" t="s">
        <v>29</v>
      </c>
      <c r="E5" s="10">
        <f>SUM(E14,E18,E25,E29,E34)</f>
        <v>506869.23</v>
      </c>
      <c r="F5" s="10">
        <f>SUM(F14,F18,F25,F29,F34)</f>
        <v>546676</v>
      </c>
      <c r="G5" s="10">
        <f>SUM(G14,G18,G25,G29,G34)</f>
        <v>653269.05000000005</v>
      </c>
      <c r="H5" s="75"/>
      <c r="I5" s="75"/>
      <c r="J5" s="75"/>
      <c r="K5" s="75"/>
      <c r="L5" s="75"/>
      <c r="M5" s="75"/>
      <c r="N5" s="75"/>
      <c r="O5" s="75"/>
    </row>
    <row r="6" spans="1:15" s="79" customFormat="1" ht="30" x14ac:dyDescent="0.2">
      <c r="A6" s="80"/>
      <c r="B6" s="13">
        <v>63</v>
      </c>
      <c r="C6" s="8"/>
      <c r="D6" s="57" t="s">
        <v>12</v>
      </c>
      <c r="E6" s="14">
        <f t="shared" ref="E6:F6" si="0">SUM(E7,E9)</f>
        <v>467.68</v>
      </c>
      <c r="F6" s="14">
        <f t="shared" si="0"/>
        <v>0</v>
      </c>
      <c r="G6" s="14">
        <f>SUM(G7,G9)</f>
        <v>0</v>
      </c>
      <c r="H6" s="78"/>
      <c r="I6" s="78"/>
      <c r="J6" s="78"/>
      <c r="K6" s="78"/>
      <c r="L6" s="78"/>
      <c r="M6" s="78"/>
      <c r="N6" s="78"/>
      <c r="O6" s="78"/>
    </row>
    <row r="7" spans="1:15" s="76" customFormat="1" x14ac:dyDescent="0.2">
      <c r="A7" s="80"/>
      <c r="B7" s="13" t="s">
        <v>111</v>
      </c>
      <c r="C7" s="8"/>
      <c r="D7" s="57" t="s">
        <v>44</v>
      </c>
      <c r="E7" s="14">
        <f t="shared" ref="E7:F7" si="1">SUM(E8)</f>
        <v>467.68</v>
      </c>
      <c r="F7" s="14">
        <f t="shared" si="1"/>
        <v>0</v>
      </c>
      <c r="G7" s="14">
        <f>SUM(G8)</f>
        <v>0</v>
      </c>
      <c r="H7" s="75"/>
      <c r="I7" s="75"/>
      <c r="J7" s="78"/>
      <c r="K7" s="75"/>
      <c r="L7" s="75"/>
      <c r="M7" s="75"/>
      <c r="N7" s="75"/>
      <c r="O7" s="75"/>
    </row>
    <row r="8" spans="1:15" s="76" customFormat="1" ht="30" x14ac:dyDescent="0.2">
      <c r="A8" s="81"/>
      <c r="B8" s="50" t="s">
        <v>104</v>
      </c>
      <c r="C8" s="81"/>
      <c r="D8" s="53" t="s">
        <v>103</v>
      </c>
      <c r="E8" s="2">
        <v>467.68</v>
      </c>
      <c r="F8" s="2">
        <v>0</v>
      </c>
      <c r="G8" s="2">
        <v>0</v>
      </c>
      <c r="H8" s="75"/>
      <c r="I8" s="75"/>
      <c r="J8" s="78"/>
      <c r="K8" s="75"/>
      <c r="L8" s="75"/>
      <c r="M8" s="75"/>
      <c r="N8" s="75"/>
      <c r="O8" s="75"/>
    </row>
    <row r="9" spans="1:15" s="79" customFormat="1" ht="30" x14ac:dyDescent="0.2">
      <c r="A9" s="81"/>
      <c r="B9" s="13" t="s">
        <v>105</v>
      </c>
      <c r="C9" s="80"/>
      <c r="D9" s="57" t="s">
        <v>112</v>
      </c>
      <c r="E9" s="14">
        <f>SUM(E10)</f>
        <v>0</v>
      </c>
      <c r="F9" s="14">
        <f t="shared" ref="F9:G9" si="2">SUM(F10)</f>
        <v>0</v>
      </c>
      <c r="G9" s="14">
        <f t="shared" si="2"/>
        <v>0</v>
      </c>
      <c r="H9" s="78"/>
      <c r="I9" s="78"/>
      <c r="K9" s="78"/>
      <c r="L9" s="78"/>
      <c r="M9" s="78"/>
      <c r="N9" s="78"/>
      <c r="O9" s="78"/>
    </row>
    <row r="10" spans="1:15" s="79" customFormat="1" ht="30" x14ac:dyDescent="0.2">
      <c r="A10" s="81"/>
      <c r="B10" s="50" t="s">
        <v>106</v>
      </c>
      <c r="C10" s="81"/>
      <c r="D10" s="53" t="s">
        <v>107</v>
      </c>
      <c r="E10" s="2">
        <v>0</v>
      </c>
      <c r="F10" s="2"/>
      <c r="G10" s="2"/>
      <c r="H10" s="78"/>
      <c r="I10" s="78"/>
      <c r="J10" s="78"/>
      <c r="K10" s="78"/>
      <c r="L10" s="78"/>
      <c r="M10" s="78"/>
      <c r="N10" s="78"/>
      <c r="O10" s="78"/>
    </row>
    <row r="11" spans="1:15" s="76" customFormat="1" x14ac:dyDescent="0.2">
      <c r="A11" s="80"/>
      <c r="B11" s="54">
        <v>64</v>
      </c>
      <c r="C11" s="63"/>
      <c r="D11" s="65" t="s">
        <v>41</v>
      </c>
      <c r="E11" s="14">
        <f t="shared" ref="E11:F12" si="3">E12</f>
        <v>0</v>
      </c>
      <c r="F11" s="14">
        <f t="shared" si="3"/>
        <v>0</v>
      </c>
      <c r="G11" s="14">
        <f>G12</f>
        <v>0</v>
      </c>
      <c r="H11" s="75"/>
      <c r="I11" s="75"/>
      <c r="J11" s="75"/>
      <c r="K11" s="75"/>
      <c r="L11" s="75"/>
      <c r="M11" s="75"/>
      <c r="N11" s="75"/>
      <c r="O11" s="75"/>
    </row>
    <row r="12" spans="1:15" s="79" customFormat="1" x14ac:dyDescent="0.2">
      <c r="A12" s="80"/>
      <c r="B12" s="54">
        <v>641</v>
      </c>
      <c r="C12" s="63"/>
      <c r="D12" s="65" t="s">
        <v>42</v>
      </c>
      <c r="E12" s="14">
        <f t="shared" si="3"/>
        <v>0</v>
      </c>
      <c r="F12" s="14">
        <f t="shared" si="3"/>
        <v>0</v>
      </c>
      <c r="G12" s="14">
        <f>G13</f>
        <v>0</v>
      </c>
      <c r="H12" s="78"/>
      <c r="I12" s="78"/>
      <c r="J12" s="78"/>
      <c r="K12" s="78"/>
      <c r="L12" s="78"/>
      <c r="M12" s="78"/>
      <c r="N12" s="78"/>
      <c r="O12" s="78"/>
    </row>
    <row r="13" spans="1:15" s="79" customFormat="1" x14ac:dyDescent="0.2">
      <c r="A13" s="81"/>
      <c r="B13" s="177">
        <v>64151</v>
      </c>
      <c r="C13" s="81"/>
      <c r="D13" s="53" t="s">
        <v>179</v>
      </c>
      <c r="E13" s="2"/>
      <c r="F13" s="2"/>
      <c r="G13" s="2">
        <v>0</v>
      </c>
      <c r="H13" s="78"/>
      <c r="I13" s="78"/>
      <c r="J13" s="78"/>
      <c r="K13" s="78"/>
      <c r="L13" s="78"/>
      <c r="M13" s="78"/>
      <c r="N13" s="78"/>
      <c r="O13" s="78"/>
    </row>
    <row r="14" spans="1:15" s="76" customFormat="1" x14ac:dyDescent="0.2">
      <c r="A14" s="82"/>
      <c r="B14" s="93"/>
      <c r="C14" s="3">
        <v>52</v>
      </c>
      <c r="D14" s="94" t="s">
        <v>17</v>
      </c>
      <c r="E14" s="4">
        <f t="shared" ref="E14:F14" si="4">SUM(E6,E11)</f>
        <v>467.68</v>
      </c>
      <c r="F14" s="4">
        <f t="shared" si="4"/>
        <v>0</v>
      </c>
      <c r="G14" s="4">
        <f>SUM(G6,G11)</f>
        <v>0</v>
      </c>
      <c r="H14" s="75"/>
      <c r="I14" s="75"/>
      <c r="J14" s="75"/>
      <c r="K14" s="75"/>
      <c r="L14" s="75"/>
      <c r="M14" s="75"/>
      <c r="N14" s="75"/>
      <c r="O14" s="75"/>
    </row>
    <row r="15" spans="1:15" s="76" customFormat="1" ht="45" x14ac:dyDescent="0.2">
      <c r="A15" s="80"/>
      <c r="B15" s="54">
        <v>65</v>
      </c>
      <c r="C15" s="63"/>
      <c r="D15" s="65" t="s">
        <v>11</v>
      </c>
      <c r="E15" s="14">
        <f t="shared" ref="E15:F15" si="5">SUM(E16)</f>
        <v>5928</v>
      </c>
      <c r="F15" s="14">
        <f t="shared" si="5"/>
        <v>4000</v>
      </c>
      <c r="G15" s="14">
        <f>SUM(G16)</f>
        <v>4000</v>
      </c>
      <c r="H15" s="75"/>
      <c r="I15" s="75"/>
      <c r="J15" s="75"/>
      <c r="K15" s="75"/>
      <c r="L15" s="75"/>
      <c r="M15" s="75"/>
      <c r="N15" s="75"/>
      <c r="O15" s="75"/>
    </row>
    <row r="16" spans="1:15" s="79" customFormat="1" x14ac:dyDescent="0.2">
      <c r="A16" s="80"/>
      <c r="B16" s="54">
        <v>652</v>
      </c>
      <c r="C16" s="63"/>
      <c r="D16" s="65" t="s">
        <v>43</v>
      </c>
      <c r="E16" s="14">
        <f>SUM(E17)</f>
        <v>5928</v>
      </c>
      <c r="F16" s="14">
        <f t="shared" ref="F16:G16" si="6">SUM(F17)</f>
        <v>4000</v>
      </c>
      <c r="G16" s="14">
        <f t="shared" si="6"/>
        <v>4000</v>
      </c>
      <c r="H16" s="78"/>
      <c r="I16" s="78"/>
      <c r="J16" s="78"/>
      <c r="K16" s="78"/>
      <c r="L16" s="78"/>
      <c r="M16" s="78"/>
      <c r="N16" s="78"/>
      <c r="O16" s="78"/>
    </row>
    <row r="17" spans="1:15" s="79" customFormat="1" x14ac:dyDescent="0.2">
      <c r="A17" s="81"/>
      <c r="B17" s="55">
        <v>6526</v>
      </c>
      <c r="C17" s="5"/>
      <c r="D17" s="6" t="s">
        <v>108</v>
      </c>
      <c r="E17" s="2">
        <v>5928</v>
      </c>
      <c r="F17" s="2">
        <v>4000</v>
      </c>
      <c r="G17" s="2">
        <v>4000</v>
      </c>
      <c r="H17" s="78"/>
      <c r="I17" s="78"/>
      <c r="J17" s="78"/>
      <c r="K17" s="78"/>
      <c r="L17" s="78"/>
      <c r="M17" s="78"/>
      <c r="N17" s="78"/>
      <c r="O17" s="78"/>
    </row>
    <row r="18" spans="1:15" s="76" customFormat="1" x14ac:dyDescent="0.2">
      <c r="A18" s="82"/>
      <c r="B18" s="93"/>
      <c r="C18" s="3">
        <v>43</v>
      </c>
      <c r="D18" s="94" t="s">
        <v>154</v>
      </c>
      <c r="E18" s="4">
        <f>SUM(E15)</f>
        <v>5928</v>
      </c>
      <c r="F18" s="4">
        <f>SUM(F15)</f>
        <v>4000</v>
      </c>
      <c r="G18" s="4">
        <f>SUM(G15)</f>
        <v>4000</v>
      </c>
      <c r="H18" s="75"/>
      <c r="I18" s="75"/>
      <c r="J18" s="75"/>
      <c r="K18" s="75"/>
      <c r="L18" s="75"/>
      <c r="M18" s="75"/>
      <c r="N18" s="75"/>
      <c r="O18" s="75"/>
    </row>
    <row r="19" spans="1:15" s="76" customFormat="1" x14ac:dyDescent="0.2">
      <c r="A19" s="80"/>
      <c r="B19" s="54">
        <v>64</v>
      </c>
      <c r="C19" s="63"/>
      <c r="D19" s="65" t="s">
        <v>41</v>
      </c>
      <c r="E19" s="14">
        <f t="shared" ref="E19:F19" si="7">E20</f>
        <v>0</v>
      </c>
      <c r="F19" s="14">
        <f t="shared" si="7"/>
        <v>0</v>
      </c>
      <c r="G19" s="14">
        <f>G20</f>
        <v>0.05</v>
      </c>
      <c r="H19" s="75"/>
      <c r="I19" s="75"/>
      <c r="J19" s="75"/>
      <c r="K19" s="75"/>
      <c r="L19" s="75"/>
      <c r="M19" s="75"/>
      <c r="N19" s="75"/>
      <c r="O19" s="75"/>
    </row>
    <row r="20" spans="1:15" s="76" customFormat="1" x14ac:dyDescent="0.2">
      <c r="A20" s="80"/>
      <c r="B20" s="182">
        <v>641</v>
      </c>
      <c r="C20" s="8"/>
      <c r="D20" s="57" t="s">
        <v>42</v>
      </c>
      <c r="E20" s="10">
        <f t="shared" ref="E20:F20" si="8">SUM(E21)</f>
        <v>0</v>
      </c>
      <c r="F20" s="10">
        <f t="shared" si="8"/>
        <v>0</v>
      </c>
      <c r="G20" s="10">
        <f>SUM(G21)</f>
        <v>0.05</v>
      </c>
      <c r="H20" s="75"/>
      <c r="I20" s="75"/>
      <c r="J20" s="75"/>
      <c r="K20" s="75"/>
      <c r="L20" s="75"/>
      <c r="M20" s="75"/>
      <c r="N20" s="75"/>
      <c r="O20" s="75"/>
    </row>
    <row r="21" spans="1:15" s="84" customFormat="1" x14ac:dyDescent="0.2">
      <c r="A21" s="81"/>
      <c r="B21" s="177">
        <v>64132</v>
      </c>
      <c r="C21" s="1"/>
      <c r="D21" s="53" t="s">
        <v>177</v>
      </c>
      <c r="E21" s="17"/>
      <c r="F21" s="17"/>
      <c r="G21" s="17">
        <v>0.05</v>
      </c>
      <c r="H21" s="83"/>
      <c r="I21" s="83"/>
      <c r="J21" s="83"/>
      <c r="K21" s="83"/>
      <c r="L21" s="83"/>
      <c r="M21" s="83"/>
      <c r="N21" s="83"/>
      <c r="O21" s="83"/>
    </row>
    <row r="22" spans="1:15" s="76" customFormat="1" ht="30" x14ac:dyDescent="0.2">
      <c r="A22" s="80"/>
      <c r="B22" s="13">
        <v>66</v>
      </c>
      <c r="C22" s="8"/>
      <c r="D22" s="57" t="s">
        <v>7</v>
      </c>
      <c r="E22" s="10">
        <f>E23</f>
        <v>10500.6</v>
      </c>
      <c r="F22" s="10">
        <f t="shared" ref="F22:G22" si="9">F23</f>
        <v>4000</v>
      </c>
      <c r="G22" s="10">
        <f t="shared" si="9"/>
        <v>5000</v>
      </c>
      <c r="H22" s="75"/>
      <c r="I22" s="75"/>
      <c r="J22" s="75"/>
      <c r="K22" s="75"/>
      <c r="L22" s="75"/>
      <c r="M22" s="75"/>
      <c r="N22" s="75"/>
      <c r="O22" s="75"/>
    </row>
    <row r="23" spans="1:15" s="76" customFormat="1" ht="30" x14ac:dyDescent="0.2">
      <c r="A23" s="80"/>
      <c r="B23" s="13">
        <v>661</v>
      </c>
      <c r="C23" s="8"/>
      <c r="D23" s="57" t="s">
        <v>7</v>
      </c>
      <c r="E23" s="10">
        <f t="shared" ref="E23:F23" si="10">SUM(E24)</f>
        <v>10500.6</v>
      </c>
      <c r="F23" s="10">
        <f t="shared" si="10"/>
        <v>4000</v>
      </c>
      <c r="G23" s="10">
        <f>SUM(G24)</f>
        <v>5000</v>
      </c>
      <c r="H23" s="75"/>
      <c r="I23" s="75"/>
      <c r="J23" s="75"/>
      <c r="K23" s="75"/>
      <c r="L23" s="75"/>
      <c r="M23" s="75"/>
      <c r="N23" s="75"/>
      <c r="O23" s="75"/>
    </row>
    <row r="24" spans="1:15" s="84" customFormat="1" x14ac:dyDescent="0.2">
      <c r="A24" s="81"/>
      <c r="B24" s="177">
        <v>6615</v>
      </c>
      <c r="C24" s="1"/>
      <c r="D24" s="53" t="s">
        <v>109</v>
      </c>
      <c r="E24" s="17">
        <v>10500.6</v>
      </c>
      <c r="F24" s="17">
        <v>4000</v>
      </c>
      <c r="G24" s="17">
        <v>5000</v>
      </c>
      <c r="H24" s="83"/>
      <c r="I24" s="83"/>
      <c r="J24" s="83"/>
      <c r="K24" s="83"/>
      <c r="L24" s="83"/>
      <c r="M24" s="83"/>
      <c r="N24" s="83"/>
      <c r="O24" s="83"/>
    </row>
    <row r="25" spans="1:15" s="97" customFormat="1" x14ac:dyDescent="0.2">
      <c r="A25" s="82"/>
      <c r="B25" s="93"/>
      <c r="C25" s="3" t="s">
        <v>19</v>
      </c>
      <c r="D25" s="94" t="s">
        <v>18</v>
      </c>
      <c r="E25" s="4">
        <f t="shared" ref="E25:F25" si="11">SUM(E19,E22)</f>
        <v>10500.6</v>
      </c>
      <c r="F25" s="4">
        <f t="shared" si="11"/>
        <v>4000</v>
      </c>
      <c r="G25" s="4">
        <f>SUM(G19,G22)</f>
        <v>5000.05</v>
      </c>
      <c r="H25" s="75"/>
      <c r="I25" s="75"/>
      <c r="J25" s="75"/>
      <c r="K25" s="75"/>
      <c r="L25" s="75"/>
      <c r="M25" s="75"/>
      <c r="N25" s="75"/>
      <c r="O25" s="75"/>
    </row>
    <row r="26" spans="1:15" s="79" customFormat="1" ht="42" customHeight="1" x14ac:dyDescent="0.2">
      <c r="A26" s="80"/>
      <c r="B26" s="13" t="s">
        <v>178</v>
      </c>
      <c r="C26" s="8"/>
      <c r="D26" s="57" t="s">
        <v>7</v>
      </c>
      <c r="E26" s="14">
        <f>E27</f>
        <v>900</v>
      </c>
      <c r="F26" s="14">
        <f t="shared" ref="F26:G26" si="12">F27</f>
        <v>0</v>
      </c>
      <c r="G26" s="14">
        <f t="shared" si="12"/>
        <v>0</v>
      </c>
      <c r="H26" s="78"/>
      <c r="I26" s="78"/>
      <c r="J26" s="78"/>
      <c r="K26" s="78"/>
      <c r="L26" s="78"/>
      <c r="M26" s="78"/>
      <c r="N26" s="78"/>
      <c r="O26" s="78"/>
    </row>
    <row r="27" spans="1:15" s="78" customFormat="1" ht="45" x14ac:dyDescent="0.2">
      <c r="A27" s="47"/>
      <c r="B27" s="96">
        <v>663</v>
      </c>
      <c r="C27" s="98"/>
      <c r="D27" s="99" t="s">
        <v>113</v>
      </c>
      <c r="E27" s="41">
        <f>SUM(E28)</f>
        <v>900</v>
      </c>
      <c r="F27" s="41">
        <f t="shared" ref="F27:G27" si="13">SUM(F28)</f>
        <v>0</v>
      </c>
      <c r="G27" s="41">
        <f t="shared" si="13"/>
        <v>0</v>
      </c>
    </row>
    <row r="28" spans="1:15" s="79" customFormat="1" ht="30.75" customHeight="1" x14ac:dyDescent="0.2">
      <c r="A28" s="85"/>
      <c r="B28" s="50">
        <v>6631</v>
      </c>
      <c r="C28" s="68"/>
      <c r="D28" s="95" t="s">
        <v>110</v>
      </c>
      <c r="E28" s="69">
        <v>900</v>
      </c>
      <c r="F28" s="69">
        <v>0</v>
      </c>
      <c r="G28" s="69">
        <v>0</v>
      </c>
      <c r="H28" s="78"/>
      <c r="I28" s="78"/>
      <c r="J28" s="78"/>
      <c r="K28" s="78"/>
      <c r="L28" s="78"/>
      <c r="M28" s="78"/>
      <c r="N28" s="78"/>
      <c r="O28" s="78"/>
    </row>
    <row r="29" spans="1:15" s="76" customFormat="1" x14ac:dyDescent="0.2">
      <c r="A29" s="82"/>
      <c r="B29" s="93"/>
      <c r="C29" s="3" t="s">
        <v>20</v>
      </c>
      <c r="D29" s="94" t="s">
        <v>21</v>
      </c>
      <c r="E29" s="4">
        <f>SUM(E28)</f>
        <v>900</v>
      </c>
      <c r="F29" s="4">
        <f t="shared" ref="F29:G29" si="14">SUM(F28)</f>
        <v>0</v>
      </c>
      <c r="G29" s="4">
        <f t="shared" si="14"/>
        <v>0</v>
      </c>
      <c r="H29" s="75"/>
      <c r="I29" s="75"/>
      <c r="J29" s="75"/>
      <c r="K29" s="75"/>
      <c r="L29" s="75"/>
      <c r="M29" s="75"/>
      <c r="N29" s="75"/>
      <c r="O29" s="75"/>
    </row>
    <row r="30" spans="1:15" s="79" customFormat="1" ht="42" customHeight="1" x14ac:dyDescent="0.2">
      <c r="A30" s="80"/>
      <c r="B30" s="13">
        <v>67</v>
      </c>
      <c r="C30" s="8"/>
      <c r="D30" s="57" t="s">
        <v>3</v>
      </c>
      <c r="E30" s="14">
        <f>SUM(E31)</f>
        <v>489072.94999999995</v>
      </c>
      <c r="F30" s="14">
        <f t="shared" ref="F30" si="15">SUM(F31)</f>
        <v>538676</v>
      </c>
      <c r="G30" s="14">
        <f>SUM(G31)</f>
        <v>644269</v>
      </c>
      <c r="H30" s="78"/>
      <c r="I30" s="78"/>
      <c r="J30" s="78"/>
      <c r="K30" s="78"/>
      <c r="L30" s="78"/>
      <c r="M30" s="78"/>
      <c r="N30" s="78"/>
      <c r="O30" s="78"/>
    </row>
    <row r="31" spans="1:15" s="76" customFormat="1" ht="45" x14ac:dyDescent="0.2">
      <c r="A31" s="80"/>
      <c r="B31" s="13" t="s">
        <v>98</v>
      </c>
      <c r="C31" s="8"/>
      <c r="D31" s="57" t="s">
        <v>40</v>
      </c>
      <c r="E31" s="14">
        <f>SUM(E32:E33)</f>
        <v>489072.94999999995</v>
      </c>
      <c r="F31" s="14">
        <f t="shared" ref="F31:G31" si="16">SUM(F32:F33)</f>
        <v>538676</v>
      </c>
      <c r="G31" s="14">
        <f t="shared" si="16"/>
        <v>644269</v>
      </c>
      <c r="H31" s="75"/>
      <c r="I31" s="75"/>
      <c r="J31" s="75"/>
      <c r="K31" s="75"/>
      <c r="L31" s="75"/>
      <c r="M31" s="75"/>
      <c r="N31" s="75"/>
      <c r="O31" s="75"/>
    </row>
    <row r="32" spans="1:15" s="79" customFormat="1" ht="30" x14ac:dyDescent="0.2">
      <c r="A32" s="81"/>
      <c r="B32" s="50" t="s">
        <v>99</v>
      </c>
      <c r="C32" s="1"/>
      <c r="D32" s="53" t="s">
        <v>100</v>
      </c>
      <c r="E32" s="2">
        <f>455621.72+25800.85</f>
        <v>481422.56999999995</v>
      </c>
      <c r="F32" s="2">
        <v>527910</v>
      </c>
      <c r="G32" s="2">
        <f>'RAČUN PRIHODA I RASHODA'!G86</f>
        <v>634116</v>
      </c>
      <c r="H32" s="78"/>
      <c r="I32" s="78"/>
      <c r="J32" s="78"/>
      <c r="K32" s="78"/>
      <c r="L32" s="78"/>
      <c r="M32" s="78"/>
      <c r="N32" s="78"/>
      <c r="O32" s="78"/>
    </row>
    <row r="33" spans="1:15" s="76" customFormat="1" ht="45" x14ac:dyDescent="0.2">
      <c r="A33" s="81"/>
      <c r="B33" s="50" t="s">
        <v>101</v>
      </c>
      <c r="C33" s="1"/>
      <c r="D33" s="53" t="s">
        <v>102</v>
      </c>
      <c r="E33" s="2">
        <v>7650.38</v>
      </c>
      <c r="F33" s="2">
        <v>10766</v>
      </c>
      <c r="G33" s="2">
        <v>10153</v>
      </c>
      <c r="H33" s="75"/>
      <c r="I33" s="75"/>
      <c r="J33" s="75"/>
      <c r="K33" s="75"/>
      <c r="L33" s="75"/>
      <c r="M33" s="75"/>
      <c r="N33" s="75"/>
      <c r="O33" s="75"/>
    </row>
    <row r="34" spans="1:15" s="76" customFormat="1" x14ac:dyDescent="0.2">
      <c r="A34" s="82"/>
      <c r="B34" s="82"/>
      <c r="C34" s="3" t="s">
        <v>22</v>
      </c>
      <c r="D34" s="94" t="s">
        <v>23</v>
      </c>
      <c r="E34" s="4">
        <f>SUM(E30)</f>
        <v>489072.94999999995</v>
      </c>
      <c r="F34" s="4">
        <f>SUM(F30)</f>
        <v>538676</v>
      </c>
      <c r="G34" s="4">
        <f>SUM(G30)</f>
        <v>644269</v>
      </c>
      <c r="H34" s="75"/>
      <c r="I34" s="75"/>
      <c r="J34" s="75"/>
      <c r="K34" s="75"/>
      <c r="L34" s="75"/>
      <c r="M34" s="75"/>
      <c r="N34" s="75"/>
      <c r="O34" s="75"/>
    </row>
    <row r="35" spans="1:15" s="76" customFormat="1" x14ac:dyDescent="0.2">
      <c r="A35" s="248" t="s">
        <v>39</v>
      </c>
      <c r="B35" s="248"/>
      <c r="C35" s="248"/>
      <c r="D35" s="248"/>
      <c r="E35" s="15">
        <f>SUM(E14,E18,E25,E29,E34)</f>
        <v>506869.23</v>
      </c>
      <c r="F35" s="15">
        <f>SUM(F14,F18,F25,F29,F34)</f>
        <v>546676</v>
      </c>
      <c r="G35" s="15">
        <f>SUM(G14,G18,G25,G29,G34)</f>
        <v>653269.05000000005</v>
      </c>
      <c r="H35" s="75"/>
      <c r="I35" s="75"/>
      <c r="J35" s="75"/>
      <c r="K35" s="75"/>
      <c r="L35" s="75"/>
      <c r="M35" s="75"/>
      <c r="N35" s="75"/>
      <c r="O35" s="75"/>
    </row>
    <row r="36" spans="1:15" s="76" customFormat="1" x14ac:dyDescent="0.2">
      <c r="A36" s="7"/>
      <c r="B36" s="7"/>
      <c r="C36" s="7"/>
      <c r="D36" s="7"/>
      <c r="E36" s="18"/>
      <c r="F36" s="18"/>
      <c r="G36" s="18"/>
      <c r="H36" s="75"/>
      <c r="I36" s="75"/>
      <c r="J36" s="75"/>
      <c r="K36" s="75"/>
      <c r="L36" s="75"/>
      <c r="M36" s="75"/>
      <c r="N36" s="75"/>
      <c r="O36" s="75"/>
    </row>
    <row r="37" spans="1:15" s="79" customFormat="1" ht="15.75" customHeight="1" x14ac:dyDescent="0.2">
      <c r="A37" s="84"/>
      <c r="B37" s="7"/>
      <c r="C37" s="7"/>
      <c r="D37" s="7"/>
      <c r="E37" s="7"/>
      <c r="F37" s="7"/>
      <c r="G37" s="7"/>
      <c r="H37" s="78"/>
      <c r="I37" s="78"/>
      <c r="J37" s="78"/>
      <c r="K37" s="78"/>
      <c r="L37" s="78"/>
      <c r="M37" s="78"/>
      <c r="N37" s="78"/>
      <c r="O37" s="78"/>
    </row>
    <row r="38" spans="1:15" s="79" customFormat="1" ht="15.75" customHeight="1" x14ac:dyDescent="0.2">
      <c r="A38" s="84"/>
      <c r="B38" s="7"/>
      <c r="C38" s="7"/>
      <c r="D38" s="7"/>
      <c r="E38" s="7"/>
      <c r="F38" s="7"/>
      <c r="G38" s="7"/>
      <c r="H38" s="78"/>
      <c r="I38" s="78"/>
      <c r="J38" s="78"/>
      <c r="K38" s="78"/>
      <c r="L38" s="78"/>
      <c r="M38" s="78"/>
      <c r="N38" s="78"/>
      <c r="O38" s="78"/>
    </row>
    <row r="39" spans="1:15" s="79" customFormat="1" ht="15.75" customHeight="1" x14ac:dyDescent="0.2">
      <c r="A39" s="84"/>
      <c r="B39" s="7"/>
      <c r="C39" s="7"/>
      <c r="D39" s="7"/>
      <c r="E39" s="7"/>
      <c r="F39" s="7"/>
      <c r="G39" s="7"/>
      <c r="H39" s="78"/>
      <c r="I39" s="78"/>
      <c r="J39" s="78"/>
      <c r="K39" s="78"/>
      <c r="L39" s="78"/>
      <c r="M39" s="78"/>
      <c r="N39" s="78"/>
      <c r="O39" s="78"/>
    </row>
    <row r="40" spans="1:15" s="79" customFormat="1" ht="15.75" customHeight="1" x14ac:dyDescent="0.2">
      <c r="A40" s="84"/>
      <c r="B40" s="7"/>
      <c r="C40" s="7"/>
      <c r="D40" s="7"/>
      <c r="E40" s="7"/>
      <c r="F40" s="7"/>
      <c r="G40" s="7"/>
      <c r="H40" s="78"/>
      <c r="I40" s="78"/>
      <c r="J40" s="78"/>
      <c r="K40" s="78"/>
      <c r="L40" s="78"/>
      <c r="M40" s="78"/>
      <c r="N40" s="78"/>
      <c r="O40" s="78"/>
    </row>
    <row r="41" spans="1:15" s="76" customFormat="1" ht="15.75" x14ac:dyDescent="0.2">
      <c r="A41" s="246" t="s">
        <v>143</v>
      </c>
      <c r="B41" s="247"/>
      <c r="C41" s="247"/>
      <c r="D41" s="247"/>
      <c r="E41" s="247"/>
      <c r="F41" s="247"/>
      <c r="G41" s="247"/>
      <c r="H41" s="75"/>
      <c r="I41" s="75"/>
      <c r="J41" s="75"/>
      <c r="K41" s="75"/>
      <c r="L41" s="75"/>
      <c r="M41" s="75"/>
      <c r="N41" s="75"/>
      <c r="O41" s="75"/>
    </row>
    <row r="42" spans="1:15" s="76" customFormat="1" ht="60" x14ac:dyDescent="0.2">
      <c r="A42" s="70" t="s">
        <v>15</v>
      </c>
      <c r="B42" s="70" t="s">
        <v>97</v>
      </c>
      <c r="C42" s="70" t="s">
        <v>24</v>
      </c>
      <c r="D42" s="21" t="s">
        <v>2</v>
      </c>
      <c r="E42" s="134" t="s">
        <v>197</v>
      </c>
      <c r="F42" s="134" t="s">
        <v>207</v>
      </c>
      <c r="G42" s="134" t="s">
        <v>206</v>
      </c>
      <c r="H42" s="75"/>
      <c r="I42" s="75"/>
      <c r="J42" s="75"/>
      <c r="K42" s="75"/>
      <c r="L42" s="75"/>
      <c r="M42" s="75"/>
      <c r="N42" s="75"/>
      <c r="O42" s="75"/>
    </row>
    <row r="43" spans="1:15" s="76" customFormat="1" x14ac:dyDescent="0.2">
      <c r="A43" s="245">
        <v>1</v>
      </c>
      <c r="B43" s="245"/>
      <c r="C43" s="245"/>
      <c r="D43" s="245"/>
      <c r="E43" s="71">
        <v>2</v>
      </c>
      <c r="F43" s="77">
        <v>3</v>
      </c>
      <c r="G43" s="77">
        <v>4</v>
      </c>
      <c r="H43" s="75"/>
      <c r="I43" s="75"/>
      <c r="J43" s="75"/>
      <c r="K43" s="75"/>
      <c r="L43" s="75"/>
      <c r="M43" s="75"/>
      <c r="N43" s="75"/>
      <c r="O43" s="75"/>
    </row>
    <row r="44" spans="1:15" s="76" customFormat="1" x14ac:dyDescent="0.2">
      <c r="A44" s="72">
        <v>3</v>
      </c>
      <c r="B44" s="72"/>
      <c r="C44" s="73"/>
      <c r="D44" s="74" t="s">
        <v>27</v>
      </c>
      <c r="E44" s="16">
        <f>SUM(E86,E110,E125,E140,E148)</f>
        <v>506968.8899999999</v>
      </c>
      <c r="F44" s="16">
        <f t="shared" ref="F44:G44" si="17">SUM(F86,F110,F125,F140,F148)</f>
        <v>535910</v>
      </c>
      <c r="G44" s="16">
        <f t="shared" si="17"/>
        <v>643116</v>
      </c>
      <c r="H44" s="75"/>
      <c r="I44" s="75"/>
      <c r="J44" s="75"/>
      <c r="K44" s="75"/>
      <c r="L44" s="75"/>
      <c r="M44" s="75"/>
      <c r="N44" s="75"/>
      <c r="O44" s="75"/>
    </row>
    <row r="45" spans="1:15" s="79" customFormat="1" x14ac:dyDescent="0.2">
      <c r="A45" s="48"/>
      <c r="B45" s="42">
        <v>31</v>
      </c>
      <c r="C45" s="48"/>
      <c r="D45" s="11" t="s">
        <v>4</v>
      </c>
      <c r="E45" s="12">
        <f>SUM(E46,E49,E51)</f>
        <v>375449.62999999995</v>
      </c>
      <c r="F45" s="12">
        <f t="shared" ref="F45:G45" si="18">SUM(F46,F49,F51)</f>
        <v>418000</v>
      </c>
      <c r="G45" s="12">
        <f t="shared" si="18"/>
        <v>505650</v>
      </c>
      <c r="H45" s="78"/>
      <c r="I45" s="78"/>
      <c r="J45" s="78"/>
      <c r="K45" s="78"/>
      <c r="L45" s="78"/>
      <c r="M45" s="78"/>
      <c r="N45" s="78"/>
      <c r="O45" s="78"/>
    </row>
    <row r="46" spans="1:15" s="87" customFormat="1" x14ac:dyDescent="0.2">
      <c r="A46" s="47"/>
      <c r="B46" s="43">
        <v>311</v>
      </c>
      <c r="C46" s="49"/>
      <c r="D46" s="47" t="s">
        <v>48</v>
      </c>
      <c r="E46" s="41">
        <f t="shared" ref="E46" si="19">SUM(E47:E48)</f>
        <v>315572.90999999997</v>
      </c>
      <c r="F46" s="41">
        <f t="shared" ref="F46:G46" si="20">SUM(F47:F48)</f>
        <v>351000</v>
      </c>
      <c r="G46" s="41">
        <f t="shared" si="20"/>
        <v>428500</v>
      </c>
      <c r="H46" s="86"/>
      <c r="I46" s="86"/>
      <c r="J46" s="86"/>
      <c r="K46" s="86"/>
      <c r="L46" s="86"/>
      <c r="M46" s="86"/>
      <c r="N46" s="86"/>
      <c r="O46" s="86"/>
    </row>
    <row r="47" spans="1:15" s="87" customFormat="1" x14ac:dyDescent="0.2">
      <c r="A47" s="49"/>
      <c r="B47" s="44">
        <v>3111</v>
      </c>
      <c r="C47" s="49"/>
      <c r="D47" s="49" t="s">
        <v>71</v>
      </c>
      <c r="E47" s="45">
        <f>SUM(POSEBNI_DIO_!C12)</f>
        <v>315432.28999999998</v>
      </c>
      <c r="F47" s="45">
        <f>SUM(POSEBNI_DIO_!D12)</f>
        <v>351000</v>
      </c>
      <c r="G47" s="45">
        <f>SUM(POSEBNI_DIO_!E12)</f>
        <v>428500</v>
      </c>
      <c r="H47" s="86"/>
      <c r="I47" s="86"/>
      <c r="J47" s="86"/>
      <c r="K47" s="86"/>
      <c r="L47" s="86"/>
      <c r="M47" s="86"/>
      <c r="N47" s="86"/>
      <c r="O47" s="86"/>
    </row>
    <row r="48" spans="1:15" s="87" customFormat="1" x14ac:dyDescent="0.2">
      <c r="A48" s="49"/>
      <c r="B48" s="44">
        <v>3114</v>
      </c>
      <c r="C48" s="49"/>
      <c r="D48" s="49" t="s">
        <v>151</v>
      </c>
      <c r="E48" s="45">
        <f>SUM(POSEBNI_DIO_!C13)</f>
        <v>140.62</v>
      </c>
      <c r="F48" s="45">
        <f>SUM(POSEBNI_DIO_!D13)</f>
        <v>0</v>
      </c>
      <c r="G48" s="45">
        <f>SUM(POSEBNI_DIO_!E13)</f>
        <v>0</v>
      </c>
      <c r="H48" s="86"/>
      <c r="I48" s="86"/>
      <c r="J48" s="86"/>
      <c r="K48" s="86"/>
      <c r="L48" s="86"/>
      <c r="M48" s="86"/>
      <c r="N48" s="86"/>
      <c r="O48" s="86"/>
    </row>
    <row r="49" spans="1:15" s="87" customFormat="1" x14ac:dyDescent="0.2">
      <c r="A49" s="47"/>
      <c r="B49" s="43">
        <v>312</v>
      </c>
      <c r="C49" s="49"/>
      <c r="D49" s="47" t="s">
        <v>152</v>
      </c>
      <c r="E49" s="41">
        <f>SUM(E50)</f>
        <v>10781.86</v>
      </c>
      <c r="F49" s="41">
        <f t="shared" ref="F49:G49" si="21">SUM(F50)</f>
        <v>13000</v>
      </c>
      <c r="G49" s="41">
        <f t="shared" si="21"/>
        <v>14500</v>
      </c>
      <c r="H49" s="86"/>
      <c r="I49" s="86"/>
      <c r="J49" s="86"/>
      <c r="K49" s="86"/>
      <c r="L49" s="86"/>
      <c r="M49" s="86"/>
      <c r="N49" s="86"/>
      <c r="O49" s="86"/>
    </row>
    <row r="50" spans="1:15" s="87" customFormat="1" x14ac:dyDescent="0.2">
      <c r="A50" s="49"/>
      <c r="B50" s="44">
        <v>3121</v>
      </c>
      <c r="C50" s="49"/>
      <c r="D50" s="49" t="s">
        <v>152</v>
      </c>
      <c r="E50" s="45">
        <f>SUM(POSEBNI_DIO_!C15,)</f>
        <v>10781.86</v>
      </c>
      <c r="F50" s="45">
        <f>SUM(POSEBNI_DIO_!D15,)</f>
        <v>13000</v>
      </c>
      <c r="G50" s="45">
        <f>SUM(POSEBNI_DIO_!E15,)</f>
        <v>14500</v>
      </c>
      <c r="H50" s="86"/>
      <c r="I50" s="86"/>
      <c r="J50" s="86"/>
      <c r="K50" s="86"/>
      <c r="L50" s="86"/>
      <c r="M50" s="86"/>
      <c r="N50" s="86"/>
      <c r="O50" s="86"/>
    </row>
    <row r="51" spans="1:15" s="76" customFormat="1" x14ac:dyDescent="0.2">
      <c r="A51" s="47"/>
      <c r="B51" s="13">
        <v>313</v>
      </c>
      <c r="C51" s="47"/>
      <c r="D51" s="47" t="s">
        <v>49</v>
      </c>
      <c r="E51" s="46">
        <f>SUM(E52:E52)</f>
        <v>49094.86</v>
      </c>
      <c r="F51" s="46">
        <f t="shared" ref="F51:G51" si="22">SUM(F52:F52)</f>
        <v>54000</v>
      </c>
      <c r="G51" s="46">
        <f t="shared" si="22"/>
        <v>62650</v>
      </c>
      <c r="H51" s="75"/>
      <c r="I51" s="75"/>
      <c r="J51" s="75"/>
      <c r="K51" s="75"/>
      <c r="L51" s="75"/>
      <c r="M51" s="75"/>
      <c r="N51" s="75"/>
      <c r="O51" s="75"/>
    </row>
    <row r="52" spans="1:15" s="79" customFormat="1" x14ac:dyDescent="0.2">
      <c r="A52" s="49"/>
      <c r="B52" s="50">
        <v>3132</v>
      </c>
      <c r="C52" s="49"/>
      <c r="D52" s="49" t="s">
        <v>72</v>
      </c>
      <c r="E52" s="56">
        <f>SUM(POSEBNI_DIO_!C17,)</f>
        <v>49094.86</v>
      </c>
      <c r="F52" s="56">
        <f>SUM(POSEBNI_DIO_!D17,)</f>
        <v>54000</v>
      </c>
      <c r="G52" s="56">
        <f>SUM(POSEBNI_DIO_!E17,)</f>
        <v>62650</v>
      </c>
      <c r="H52" s="78"/>
      <c r="I52" s="78"/>
      <c r="J52" s="78"/>
      <c r="K52" s="78"/>
      <c r="L52" s="78"/>
      <c r="M52" s="78"/>
      <c r="N52" s="78"/>
      <c r="O52" s="78"/>
    </row>
    <row r="53" spans="1:15" s="76" customFormat="1" x14ac:dyDescent="0.2">
      <c r="A53" s="48"/>
      <c r="B53" s="42">
        <v>32</v>
      </c>
      <c r="C53" s="48"/>
      <c r="D53" s="11" t="s">
        <v>5</v>
      </c>
      <c r="E53" s="12">
        <f>SUM(E54,E59,E64,E74,E76)</f>
        <v>105338.53000000001</v>
      </c>
      <c r="F53" s="12">
        <f t="shared" ref="F53:G53" si="23">SUM(F54,F59,F64,F74,F76)</f>
        <v>109170</v>
      </c>
      <c r="G53" s="12">
        <f t="shared" si="23"/>
        <v>127566</v>
      </c>
      <c r="H53" s="75"/>
      <c r="I53" s="75"/>
      <c r="J53" s="75"/>
      <c r="K53" s="75"/>
      <c r="L53" s="75"/>
      <c r="M53" s="75"/>
      <c r="N53" s="75"/>
      <c r="O53" s="75"/>
    </row>
    <row r="54" spans="1:15" s="89" customFormat="1" x14ac:dyDescent="0.2">
      <c r="A54" s="47"/>
      <c r="B54" s="43">
        <v>321</v>
      </c>
      <c r="C54" s="47"/>
      <c r="D54" s="47" t="s">
        <v>53</v>
      </c>
      <c r="E54" s="41">
        <f>SUM(E55:E58)</f>
        <v>9837.43</v>
      </c>
      <c r="F54" s="41">
        <f t="shared" ref="F54:G54" si="24">SUM(F55:F58)</f>
        <v>11100</v>
      </c>
      <c r="G54" s="41">
        <f t="shared" si="24"/>
        <v>11100</v>
      </c>
      <c r="H54" s="88"/>
      <c r="I54" s="88"/>
      <c r="J54" s="88"/>
      <c r="K54" s="88"/>
      <c r="L54" s="88"/>
      <c r="M54" s="88"/>
      <c r="N54" s="88"/>
      <c r="O54" s="88"/>
    </row>
    <row r="55" spans="1:15" s="76" customFormat="1" x14ac:dyDescent="0.2">
      <c r="A55" s="49"/>
      <c r="B55" s="44" t="s">
        <v>73</v>
      </c>
      <c r="C55" s="49"/>
      <c r="D55" s="49" t="s">
        <v>74</v>
      </c>
      <c r="E55" s="45">
        <f>SUM(POSEBNI_DIO_!C20,POSEBNI_DIO_!C120)</f>
        <v>3548.81</v>
      </c>
      <c r="F55" s="45">
        <f>SUM(POSEBNI_DIO_!D20,POSEBNI_DIO_!D120)</f>
        <v>3200</v>
      </c>
      <c r="G55" s="45">
        <f>SUM(POSEBNI_DIO_!E20,POSEBNI_DIO_!E120)</f>
        <v>3200</v>
      </c>
      <c r="H55" s="75"/>
      <c r="I55" s="75"/>
      <c r="J55" s="75"/>
      <c r="K55" s="75"/>
      <c r="L55" s="75"/>
      <c r="M55" s="75"/>
      <c r="N55" s="75"/>
      <c r="O55" s="75"/>
    </row>
    <row r="56" spans="1:15" s="76" customFormat="1" x14ac:dyDescent="0.2">
      <c r="A56" s="49"/>
      <c r="B56" s="44" t="s">
        <v>75</v>
      </c>
      <c r="C56" s="49"/>
      <c r="D56" s="49" t="s">
        <v>57</v>
      </c>
      <c r="E56" s="45">
        <f>SUM(POSEBNI_DIO_!C21,)</f>
        <v>5362.58</v>
      </c>
      <c r="F56" s="45">
        <f>SUM(POSEBNI_DIO_!D21,)</f>
        <v>6000</v>
      </c>
      <c r="G56" s="45">
        <f>SUM(POSEBNI_DIO_!E21,)</f>
        <v>6000</v>
      </c>
      <c r="H56" s="75"/>
      <c r="I56" s="75"/>
      <c r="J56" s="75"/>
      <c r="K56" s="75"/>
      <c r="L56" s="75"/>
      <c r="M56" s="75"/>
      <c r="N56" s="75"/>
      <c r="O56" s="75"/>
    </row>
    <row r="57" spans="1:15" s="76" customFormat="1" x14ac:dyDescent="0.2">
      <c r="A57" s="49"/>
      <c r="B57" s="44">
        <v>3213</v>
      </c>
      <c r="C57" s="49"/>
      <c r="D57" s="49" t="s">
        <v>58</v>
      </c>
      <c r="E57" s="45">
        <f>SUM(POSEBNI_DIO_!C22)</f>
        <v>926.04</v>
      </c>
      <c r="F57" s="45">
        <f>SUM(POSEBNI_DIO_!D22)</f>
        <v>1600</v>
      </c>
      <c r="G57" s="45">
        <f>SUM(POSEBNI_DIO_!E22)</f>
        <v>1600</v>
      </c>
      <c r="H57" s="75"/>
      <c r="I57" s="75"/>
      <c r="J57" s="75"/>
      <c r="K57" s="75"/>
      <c r="L57" s="75"/>
      <c r="M57" s="75"/>
      <c r="N57" s="75"/>
      <c r="O57" s="75"/>
    </row>
    <row r="58" spans="1:15" s="76" customFormat="1" ht="31.5" x14ac:dyDescent="0.2">
      <c r="A58" s="49"/>
      <c r="B58" s="44" t="s">
        <v>180</v>
      </c>
      <c r="C58" s="49"/>
      <c r="D58" s="150" t="s">
        <v>181</v>
      </c>
      <c r="E58" s="45">
        <f>SUM(POSEBNI_DIO_!C23)+POSEBNI_DIO_!C121</f>
        <v>0</v>
      </c>
      <c r="F58" s="45">
        <f>SUM(POSEBNI_DIO_!D23)+POSEBNI_DIO_!D121</f>
        <v>300</v>
      </c>
      <c r="G58" s="45">
        <f>SUM(POSEBNI_DIO_!E23)+POSEBNI_DIO_!E121</f>
        <v>300</v>
      </c>
      <c r="H58" s="75"/>
      <c r="I58" s="75"/>
      <c r="J58" s="75"/>
      <c r="K58" s="75"/>
      <c r="L58" s="75"/>
      <c r="M58" s="75"/>
      <c r="N58" s="75"/>
      <c r="O58" s="75"/>
    </row>
    <row r="59" spans="1:15" s="89" customFormat="1" x14ac:dyDescent="0.2">
      <c r="A59" s="47"/>
      <c r="B59" s="43">
        <v>322</v>
      </c>
      <c r="C59" s="47"/>
      <c r="D59" s="47" t="s">
        <v>54</v>
      </c>
      <c r="E59" s="41">
        <f t="shared" ref="E59" si="25">SUM(E60:E63)</f>
        <v>22675.910000000003</v>
      </c>
      <c r="F59" s="41">
        <f t="shared" ref="F59:G59" si="26">SUM(F60:F63)</f>
        <v>25586</v>
      </c>
      <c r="G59" s="41">
        <f t="shared" si="26"/>
        <v>24806</v>
      </c>
      <c r="H59" s="88"/>
      <c r="I59" s="88"/>
      <c r="J59" s="88"/>
      <c r="K59" s="88"/>
      <c r="L59" s="88"/>
      <c r="M59" s="88"/>
      <c r="N59" s="88"/>
      <c r="O59" s="88"/>
    </row>
    <row r="60" spans="1:15" s="76" customFormat="1" ht="31.5" x14ac:dyDescent="0.2">
      <c r="A60" s="49"/>
      <c r="B60" s="156" t="s">
        <v>76</v>
      </c>
      <c r="C60" s="49"/>
      <c r="D60" s="157" t="s">
        <v>61</v>
      </c>
      <c r="E60" s="45">
        <f>SUM(POSEBNI_DIO_!C25,POSEBNI_DIO_!C123,)</f>
        <v>7983.82</v>
      </c>
      <c r="F60" s="45">
        <f>SUM(POSEBNI_DIO_!D25,POSEBNI_DIO_!D123,)</f>
        <v>4686</v>
      </c>
      <c r="G60" s="45">
        <f>SUM(POSEBNI_DIO_!E25,POSEBNI_DIO_!E123,)</f>
        <v>6886</v>
      </c>
      <c r="H60" s="75"/>
      <c r="I60" s="75"/>
      <c r="J60" s="75"/>
      <c r="K60" s="75"/>
      <c r="L60" s="75"/>
      <c r="M60" s="75"/>
      <c r="N60" s="75"/>
      <c r="O60" s="75"/>
    </row>
    <row r="61" spans="1:15" s="76" customFormat="1" ht="15.75" x14ac:dyDescent="0.2">
      <c r="A61" s="49"/>
      <c r="B61" s="156" t="s">
        <v>77</v>
      </c>
      <c r="C61" s="49"/>
      <c r="D61" s="157" t="s">
        <v>78</v>
      </c>
      <c r="E61" s="45">
        <f>SUM(POSEBNI_DIO_!C26)</f>
        <v>14100.87</v>
      </c>
      <c r="F61" s="45">
        <f>SUM(POSEBNI_DIO_!D26)</f>
        <v>20100</v>
      </c>
      <c r="G61" s="45">
        <f>SUM(POSEBNI_DIO_!E26)</f>
        <v>17120</v>
      </c>
      <c r="H61" s="75"/>
      <c r="I61" s="75"/>
      <c r="J61" s="75"/>
      <c r="K61" s="75"/>
      <c r="L61" s="75"/>
      <c r="M61" s="75"/>
      <c r="N61" s="75"/>
      <c r="O61" s="75"/>
    </row>
    <row r="62" spans="1:15" s="76" customFormat="1" ht="31.5" x14ac:dyDescent="0.2">
      <c r="A62" s="49"/>
      <c r="B62" s="156" t="s">
        <v>79</v>
      </c>
      <c r="C62" s="49"/>
      <c r="D62" s="157" t="s">
        <v>80</v>
      </c>
      <c r="E62" s="45">
        <f>SUM(POSEBNI_DIO_!C27)</f>
        <v>591.22</v>
      </c>
      <c r="F62" s="45">
        <f>SUM(POSEBNI_DIO_!D27)</f>
        <v>300</v>
      </c>
      <c r="G62" s="45">
        <f>SUM(POSEBNI_DIO_!E27)</f>
        <v>300</v>
      </c>
      <c r="H62" s="75"/>
      <c r="I62" s="75"/>
      <c r="J62" s="75"/>
      <c r="K62" s="75"/>
      <c r="L62" s="75"/>
      <c r="M62" s="75"/>
      <c r="N62" s="75"/>
      <c r="O62" s="75"/>
    </row>
    <row r="63" spans="1:15" s="76" customFormat="1" ht="15.75" x14ac:dyDescent="0.2">
      <c r="A63" s="49"/>
      <c r="B63" s="156">
        <v>3225</v>
      </c>
      <c r="C63" s="49"/>
      <c r="D63" s="157" t="s">
        <v>59</v>
      </c>
      <c r="E63" s="45">
        <f>SUM(POSEBNI_DIO_!C28)</f>
        <v>0</v>
      </c>
      <c r="F63" s="45">
        <f>SUM(POSEBNI_DIO_!D28)</f>
        <v>500</v>
      </c>
      <c r="G63" s="45">
        <f>SUM(POSEBNI_DIO_!E28)</f>
        <v>500</v>
      </c>
      <c r="H63" s="75"/>
      <c r="I63" s="75"/>
      <c r="J63" s="75"/>
      <c r="K63" s="75"/>
      <c r="L63" s="75"/>
      <c r="M63" s="75"/>
      <c r="N63" s="75"/>
      <c r="O63" s="75"/>
    </row>
    <row r="64" spans="1:15" s="89" customFormat="1" x14ac:dyDescent="0.2">
      <c r="A64" s="47"/>
      <c r="B64" s="43">
        <v>323</v>
      </c>
      <c r="C64" s="47"/>
      <c r="D64" s="47" t="s">
        <v>45</v>
      </c>
      <c r="E64" s="41">
        <f>SUM(E65:E73)</f>
        <v>71601.52</v>
      </c>
      <c r="F64" s="41">
        <f t="shared" ref="F64:G64" si="27">SUM(F65:F73)</f>
        <v>70684</v>
      </c>
      <c r="G64" s="41">
        <f t="shared" si="27"/>
        <v>89960</v>
      </c>
      <c r="H64" s="88"/>
      <c r="I64" s="88"/>
      <c r="J64" s="88"/>
      <c r="K64" s="88"/>
      <c r="L64" s="88"/>
      <c r="M64" s="88"/>
      <c r="N64" s="88"/>
      <c r="O64" s="88"/>
    </row>
    <row r="65" spans="1:15" s="76" customFormat="1" ht="15.75" x14ac:dyDescent="0.2">
      <c r="A65" s="49"/>
      <c r="B65" s="128" t="s">
        <v>81</v>
      </c>
      <c r="C65" s="49"/>
      <c r="D65" s="150" t="s">
        <v>82</v>
      </c>
      <c r="E65" s="45">
        <f>SUM(POSEBNI_DIO_!C30,POSEBNI_DIO_!C125)</f>
        <v>2539.2800000000002</v>
      </c>
      <c r="F65" s="45">
        <f>SUM(POSEBNI_DIO_!D30,POSEBNI_DIO_!D125)</f>
        <v>2900</v>
      </c>
      <c r="G65" s="45">
        <f>SUM(POSEBNI_DIO_!E30,POSEBNI_DIO_!E125)</f>
        <v>4288</v>
      </c>
      <c r="H65" s="75"/>
      <c r="I65" s="75"/>
      <c r="J65" s="75"/>
      <c r="K65" s="75"/>
      <c r="L65" s="75"/>
      <c r="M65" s="75"/>
      <c r="N65" s="75"/>
      <c r="O65" s="75"/>
    </row>
    <row r="66" spans="1:15" s="76" customFormat="1" ht="31.5" x14ac:dyDescent="0.2">
      <c r="A66" s="49"/>
      <c r="B66" s="128" t="s">
        <v>83</v>
      </c>
      <c r="C66" s="49"/>
      <c r="D66" s="150" t="s">
        <v>84</v>
      </c>
      <c r="E66" s="45">
        <f>SUM(POSEBNI_DIO_!C31,POSEBNI_DIO_!C126)</f>
        <v>10419.01</v>
      </c>
      <c r="F66" s="45">
        <f>SUM(POSEBNI_DIO_!D31,POSEBNI_DIO_!D126)</f>
        <v>13759</v>
      </c>
      <c r="G66" s="45">
        <f>SUM(POSEBNI_DIO_!E31,POSEBNI_DIO_!E126)</f>
        <v>8200</v>
      </c>
      <c r="H66" s="75"/>
      <c r="I66" s="75"/>
      <c r="J66" s="75"/>
      <c r="K66" s="75"/>
      <c r="L66" s="75"/>
      <c r="M66" s="75"/>
      <c r="N66" s="75"/>
      <c r="O66" s="75"/>
    </row>
    <row r="67" spans="1:15" s="76" customFormat="1" ht="15.75" x14ac:dyDescent="0.2">
      <c r="A67" s="49"/>
      <c r="B67" s="128">
        <v>3233</v>
      </c>
      <c r="C67" s="49"/>
      <c r="D67" s="150" t="s">
        <v>157</v>
      </c>
      <c r="E67" s="45">
        <f>SUM(POSEBNI_DIO_!C32)</f>
        <v>790</v>
      </c>
      <c r="F67" s="45">
        <f>SUM(POSEBNI_DIO_!D32)</f>
        <v>400</v>
      </c>
      <c r="G67" s="45">
        <f>SUM(POSEBNI_DIO_!E32)</f>
        <v>400</v>
      </c>
      <c r="H67" s="75"/>
      <c r="I67" s="75"/>
      <c r="J67" s="75"/>
      <c r="K67" s="75"/>
      <c r="L67" s="75"/>
      <c r="M67" s="75"/>
      <c r="N67" s="75"/>
      <c r="O67" s="75"/>
    </row>
    <row r="68" spans="1:15" s="76" customFormat="1" ht="15.75" x14ac:dyDescent="0.2">
      <c r="A68" s="49"/>
      <c r="B68" s="128">
        <v>3234</v>
      </c>
      <c r="C68" s="49"/>
      <c r="D68" s="150" t="s">
        <v>85</v>
      </c>
      <c r="E68" s="45">
        <f>SUM(POSEBNI_DIO_!C33)</f>
        <v>806.44</v>
      </c>
      <c r="F68" s="45">
        <f>SUM(POSEBNI_DIO_!D33)</f>
        <v>1400</v>
      </c>
      <c r="G68" s="45">
        <f>SUM(POSEBNI_DIO_!E33)</f>
        <v>9000</v>
      </c>
      <c r="H68" s="75"/>
      <c r="I68" s="75"/>
      <c r="J68" s="75"/>
      <c r="K68" s="75"/>
      <c r="L68" s="75"/>
      <c r="M68" s="75"/>
      <c r="N68" s="75"/>
      <c r="O68" s="75"/>
    </row>
    <row r="69" spans="1:15" s="76" customFormat="1" ht="15.75" x14ac:dyDescent="0.2">
      <c r="A69" s="49"/>
      <c r="B69" s="128">
        <v>3235</v>
      </c>
      <c r="C69" s="49"/>
      <c r="D69" s="150" t="s">
        <v>65</v>
      </c>
      <c r="E69" s="45">
        <f>SUM(POSEBNI_DIO_!C34,POSEBNI_DIO_!C127)</f>
        <v>15618.38</v>
      </c>
      <c r="F69" s="45">
        <f>SUM(POSEBNI_DIO_!D34,POSEBNI_DIO_!D127)</f>
        <v>15600</v>
      </c>
      <c r="G69" s="45">
        <f>SUM(POSEBNI_DIO_!E34,POSEBNI_DIO_!E127)</f>
        <v>26022</v>
      </c>
      <c r="H69" s="75"/>
      <c r="I69" s="75"/>
      <c r="J69" s="75"/>
      <c r="K69" s="75"/>
      <c r="L69" s="75"/>
      <c r="M69" s="75"/>
      <c r="N69" s="75"/>
      <c r="O69" s="75"/>
    </row>
    <row r="70" spans="1:15" s="76" customFormat="1" ht="15.75" x14ac:dyDescent="0.2">
      <c r="A70" s="49"/>
      <c r="B70" s="128">
        <v>3236</v>
      </c>
      <c r="C70" s="49"/>
      <c r="D70" s="150" t="s">
        <v>182</v>
      </c>
      <c r="E70" s="45">
        <f>SUM(POSEBNI_DIO_!C35)</f>
        <v>730</v>
      </c>
      <c r="F70" s="45">
        <f>SUM(POSEBNI_DIO_!D35)</f>
        <v>1000</v>
      </c>
      <c r="G70" s="45">
        <f>SUM(POSEBNI_DIO_!E35)</f>
        <v>1120</v>
      </c>
      <c r="H70" s="75"/>
      <c r="I70" s="75"/>
      <c r="J70" s="75"/>
      <c r="K70" s="75"/>
      <c r="L70" s="75"/>
      <c r="M70" s="75"/>
      <c r="N70" s="75"/>
      <c r="O70" s="75"/>
    </row>
    <row r="71" spans="1:15" s="76" customFormat="1" ht="15.75" x14ac:dyDescent="0.2">
      <c r="A71" s="49"/>
      <c r="B71" s="128">
        <v>3237</v>
      </c>
      <c r="C71" s="49"/>
      <c r="D71" s="150" t="s">
        <v>63</v>
      </c>
      <c r="E71" s="45">
        <f>SUM(POSEBNI_DIO_!C36,POSEBNI_DIO_!C128,)</f>
        <v>7814.77</v>
      </c>
      <c r="F71" s="45">
        <f>SUM(POSEBNI_DIO_!D36,POSEBNI_DIO_!D128,)</f>
        <v>5079</v>
      </c>
      <c r="G71" s="45">
        <f>SUM(POSEBNI_DIO_!E36,POSEBNI_DIO_!E128,)</f>
        <v>4747</v>
      </c>
      <c r="H71" s="75"/>
      <c r="I71" s="75"/>
      <c r="J71" s="75"/>
      <c r="K71" s="75"/>
      <c r="L71" s="75"/>
      <c r="M71" s="75"/>
      <c r="N71" s="75"/>
      <c r="O71" s="75"/>
    </row>
    <row r="72" spans="1:15" s="76" customFormat="1" ht="15.75" x14ac:dyDescent="0.2">
      <c r="A72" s="49"/>
      <c r="B72" s="128" t="s">
        <v>86</v>
      </c>
      <c r="C72" s="49"/>
      <c r="D72" s="150" t="s">
        <v>87</v>
      </c>
      <c r="E72" s="45">
        <f>SUM(POSEBNI_DIO_!C37,POSEBNI_DIO_!C129)</f>
        <v>10578.41</v>
      </c>
      <c r="F72" s="45">
        <f>SUM(POSEBNI_DIO_!D37,POSEBNI_DIO_!D129)</f>
        <v>10625</v>
      </c>
      <c r="G72" s="45">
        <f>SUM(POSEBNI_DIO_!E37,POSEBNI_DIO_!E129)</f>
        <v>11100</v>
      </c>
      <c r="H72" s="75"/>
      <c r="I72" s="75"/>
      <c r="J72" s="75"/>
      <c r="K72" s="75"/>
      <c r="L72" s="75"/>
      <c r="M72" s="75"/>
      <c r="N72" s="75"/>
      <c r="O72" s="75"/>
    </row>
    <row r="73" spans="1:15" s="76" customFormat="1" ht="15.75" x14ac:dyDescent="0.2">
      <c r="A73" s="49"/>
      <c r="B73" s="128" t="s">
        <v>88</v>
      </c>
      <c r="C73" s="49"/>
      <c r="D73" s="150" t="s">
        <v>64</v>
      </c>
      <c r="E73" s="45">
        <f>SUM(POSEBNI_DIO_!C38,POSEBNI_DIO_!C130,)</f>
        <v>22305.23</v>
      </c>
      <c r="F73" s="45">
        <f>SUM(POSEBNI_DIO_!D38,POSEBNI_DIO_!D130,)</f>
        <v>19921</v>
      </c>
      <c r="G73" s="45">
        <f>SUM(POSEBNI_DIO_!E38,POSEBNI_DIO_!E130,)</f>
        <v>25083</v>
      </c>
      <c r="H73" s="75"/>
      <c r="I73" s="75"/>
      <c r="J73" s="75"/>
      <c r="K73" s="75"/>
      <c r="L73" s="75"/>
      <c r="M73" s="75"/>
      <c r="N73" s="75"/>
      <c r="O73" s="75"/>
    </row>
    <row r="74" spans="1:15" s="89" customFormat="1" ht="30" x14ac:dyDescent="0.2">
      <c r="A74" s="47"/>
      <c r="B74" s="43" t="s">
        <v>165</v>
      </c>
      <c r="C74" s="47"/>
      <c r="D74" s="57" t="s">
        <v>93</v>
      </c>
      <c r="E74" s="41">
        <f>SUM(E75)</f>
        <v>0</v>
      </c>
      <c r="F74" s="41">
        <f t="shared" ref="F74:G74" si="28">SUM(F75)</f>
        <v>0</v>
      </c>
      <c r="G74" s="41">
        <f t="shared" si="28"/>
        <v>0</v>
      </c>
      <c r="H74" s="88"/>
      <c r="I74" s="88"/>
      <c r="J74" s="88"/>
      <c r="K74" s="88"/>
      <c r="L74" s="88"/>
      <c r="M74" s="88"/>
      <c r="N74" s="88"/>
      <c r="O74" s="88"/>
    </row>
    <row r="75" spans="1:15" s="76" customFormat="1" ht="30" x14ac:dyDescent="0.2">
      <c r="A75" s="49"/>
      <c r="B75" s="128">
        <v>3241</v>
      </c>
      <c r="C75" s="49"/>
      <c r="D75" s="53" t="s">
        <v>93</v>
      </c>
      <c r="E75" s="45">
        <v>0</v>
      </c>
      <c r="F75" s="45"/>
      <c r="G75" s="45"/>
      <c r="H75" s="75"/>
      <c r="I75" s="75"/>
      <c r="J75" s="75"/>
      <c r="K75" s="75"/>
      <c r="L75" s="75"/>
      <c r="M75" s="75"/>
      <c r="N75" s="75"/>
      <c r="O75" s="75"/>
    </row>
    <row r="76" spans="1:15" s="89" customFormat="1" x14ac:dyDescent="0.2">
      <c r="A76" s="47"/>
      <c r="B76" s="43">
        <v>329</v>
      </c>
      <c r="C76" s="47"/>
      <c r="D76" s="47" t="s">
        <v>55</v>
      </c>
      <c r="E76" s="41">
        <f>SUM(E77:E81)</f>
        <v>1223.6699999999998</v>
      </c>
      <c r="F76" s="41">
        <f t="shared" ref="F76:G76" si="29">SUM(F77:F81)</f>
        <v>1800</v>
      </c>
      <c r="G76" s="41">
        <f t="shared" si="29"/>
        <v>1700</v>
      </c>
      <c r="H76" s="88"/>
      <c r="I76" s="88"/>
      <c r="J76" s="88"/>
      <c r="K76" s="88"/>
      <c r="L76" s="88"/>
      <c r="M76" s="88"/>
      <c r="N76" s="88"/>
      <c r="O76" s="88"/>
    </row>
    <row r="77" spans="1:15" s="76" customFormat="1" ht="15.75" x14ac:dyDescent="0.2">
      <c r="A77" s="49"/>
      <c r="B77" s="128">
        <v>3292</v>
      </c>
      <c r="C77" s="49"/>
      <c r="D77" s="150" t="s">
        <v>153</v>
      </c>
      <c r="E77" s="45">
        <f>SUM(POSEBNI_DIO_!C40,POSEBNI_DIO_!C132)</f>
        <v>762.01</v>
      </c>
      <c r="F77" s="45">
        <f>SUM(POSEBNI_DIO_!D40,POSEBNI_DIO_!D132)</f>
        <v>800</v>
      </c>
      <c r="G77" s="45">
        <f>SUM(POSEBNI_DIO_!E40,POSEBNI_DIO_!E132)</f>
        <v>700</v>
      </c>
      <c r="H77" s="75"/>
      <c r="I77" s="75"/>
      <c r="J77" s="75"/>
      <c r="K77" s="75"/>
      <c r="L77" s="75"/>
      <c r="M77" s="75"/>
      <c r="N77" s="75"/>
      <c r="O77" s="75"/>
    </row>
    <row r="78" spans="1:15" s="76" customFormat="1" ht="15.75" x14ac:dyDescent="0.2">
      <c r="A78" s="49"/>
      <c r="B78" s="128" t="s">
        <v>89</v>
      </c>
      <c r="C78" s="49"/>
      <c r="D78" s="150" t="s">
        <v>90</v>
      </c>
      <c r="E78" s="45">
        <f>SUM(POSEBNI_DIO_!C41)</f>
        <v>297.63</v>
      </c>
      <c r="F78" s="45">
        <f>SUM(POSEBNI_DIO_!D41)</f>
        <v>300</v>
      </c>
      <c r="G78" s="45">
        <f>SUM(POSEBNI_DIO_!E41)</f>
        <v>300</v>
      </c>
      <c r="H78" s="75"/>
      <c r="I78" s="75"/>
      <c r="J78" s="75"/>
      <c r="K78" s="75"/>
      <c r="L78" s="75"/>
      <c r="M78" s="75"/>
      <c r="N78" s="75"/>
      <c r="O78" s="75"/>
    </row>
    <row r="79" spans="1:15" s="76" customFormat="1" ht="15.75" x14ac:dyDescent="0.2">
      <c r="A79" s="49"/>
      <c r="B79" s="128">
        <v>3294</v>
      </c>
      <c r="C79" s="49"/>
      <c r="D79" s="150" t="s">
        <v>158</v>
      </c>
      <c r="E79" s="45">
        <f>SUM(POSEBNI_DIO_!C42)</f>
        <v>60</v>
      </c>
      <c r="F79" s="45">
        <f>SUM(POSEBNI_DIO_!D42)</f>
        <v>500</v>
      </c>
      <c r="G79" s="45">
        <f>SUM(POSEBNI_DIO_!E42)</f>
        <v>500</v>
      </c>
      <c r="H79" s="75"/>
      <c r="I79" s="75"/>
      <c r="J79" s="75"/>
      <c r="K79" s="75"/>
      <c r="L79" s="75"/>
      <c r="M79" s="75"/>
      <c r="N79" s="75"/>
      <c r="O79" s="75"/>
    </row>
    <row r="80" spans="1:15" s="76" customFormat="1" ht="15.75" x14ac:dyDescent="0.2">
      <c r="A80" s="49"/>
      <c r="B80" s="128">
        <v>3296</v>
      </c>
      <c r="C80" s="49"/>
      <c r="D80" s="150" t="s">
        <v>163</v>
      </c>
      <c r="E80" s="45"/>
      <c r="F80" s="45"/>
      <c r="G80" s="45"/>
      <c r="H80" s="75"/>
      <c r="I80" s="75"/>
      <c r="J80" s="75"/>
      <c r="K80" s="75"/>
      <c r="L80" s="75"/>
      <c r="M80" s="75"/>
      <c r="N80" s="75"/>
      <c r="O80" s="75"/>
    </row>
    <row r="81" spans="1:15" s="76" customFormat="1" ht="15.75" x14ac:dyDescent="0.2">
      <c r="A81" s="49"/>
      <c r="B81" s="128" t="s">
        <v>91</v>
      </c>
      <c r="C81" s="49"/>
      <c r="D81" s="150" t="s">
        <v>55</v>
      </c>
      <c r="E81" s="45">
        <f>SUM(POSEBNI_DIO_!C43)</f>
        <v>104.03</v>
      </c>
      <c r="F81" s="45">
        <f>SUM(POSEBNI_DIO_!D43)</f>
        <v>200</v>
      </c>
      <c r="G81" s="45">
        <f>SUM(POSEBNI_DIO_!E43)</f>
        <v>200</v>
      </c>
      <c r="H81" s="75"/>
      <c r="I81" s="75"/>
      <c r="J81" s="75"/>
      <c r="K81" s="75"/>
      <c r="L81" s="75"/>
      <c r="M81" s="75"/>
      <c r="N81" s="75"/>
      <c r="O81" s="75"/>
    </row>
    <row r="82" spans="1:15" s="76" customFormat="1" x14ac:dyDescent="0.2">
      <c r="A82" s="48"/>
      <c r="B82" s="42">
        <v>34</v>
      </c>
      <c r="C82" s="48"/>
      <c r="D82" s="11" t="s">
        <v>8</v>
      </c>
      <c r="E82" s="12">
        <f t="shared" ref="E82:G82" si="30">SUM(E83)</f>
        <v>634.41</v>
      </c>
      <c r="F82" s="12">
        <f t="shared" si="30"/>
        <v>740</v>
      </c>
      <c r="G82" s="12">
        <f t="shared" si="30"/>
        <v>900</v>
      </c>
      <c r="H82" s="75"/>
      <c r="I82" s="75"/>
      <c r="J82" s="75"/>
      <c r="K82" s="75"/>
      <c r="L82" s="75"/>
      <c r="M82" s="75"/>
      <c r="N82" s="75"/>
      <c r="O82" s="75"/>
    </row>
    <row r="83" spans="1:15" s="89" customFormat="1" x14ac:dyDescent="0.2">
      <c r="A83" s="47"/>
      <c r="B83" s="43">
        <v>343</v>
      </c>
      <c r="C83" s="47"/>
      <c r="D83" s="47" t="s">
        <v>56</v>
      </c>
      <c r="E83" s="41">
        <f t="shared" ref="E83" si="31">SUM(E84:E85)</f>
        <v>634.41</v>
      </c>
      <c r="F83" s="41">
        <f t="shared" ref="F83:G83" si="32">SUM(F84:F85)</f>
        <v>740</v>
      </c>
      <c r="G83" s="41">
        <f t="shared" si="32"/>
        <v>900</v>
      </c>
      <c r="H83" s="88"/>
      <c r="I83" s="88"/>
      <c r="J83" s="88"/>
      <c r="K83" s="88"/>
      <c r="L83" s="88"/>
      <c r="M83" s="88"/>
      <c r="N83" s="88"/>
      <c r="O83" s="88"/>
    </row>
    <row r="84" spans="1:15" s="76" customFormat="1" ht="31.5" x14ac:dyDescent="0.2">
      <c r="A84" s="49"/>
      <c r="B84" s="180">
        <v>3431</v>
      </c>
      <c r="C84" s="49"/>
      <c r="D84" s="150" t="s">
        <v>92</v>
      </c>
      <c r="E84" s="45">
        <f>SUM(POSEBNI_DIO_!C46)</f>
        <v>634.41</v>
      </c>
      <c r="F84" s="45">
        <f>SUM(POSEBNI_DIO_!D46)</f>
        <v>740</v>
      </c>
      <c r="G84" s="45">
        <f>SUM(POSEBNI_DIO_!E46)</f>
        <v>900</v>
      </c>
      <c r="H84" s="75"/>
      <c r="I84" s="75"/>
      <c r="J84" s="75"/>
      <c r="K84" s="75"/>
      <c r="L84" s="75"/>
      <c r="M84" s="75"/>
      <c r="N84" s="75"/>
      <c r="O84" s="75"/>
    </row>
    <row r="85" spans="1:15" s="76" customFormat="1" ht="15.75" x14ac:dyDescent="0.2">
      <c r="A85" s="49"/>
      <c r="B85" s="175">
        <v>3433</v>
      </c>
      <c r="C85" s="49"/>
      <c r="D85" s="176" t="s">
        <v>164</v>
      </c>
      <c r="E85" s="45">
        <v>0</v>
      </c>
      <c r="F85" s="45"/>
      <c r="G85" s="45"/>
      <c r="H85" s="75"/>
      <c r="I85" s="75"/>
      <c r="J85" s="75"/>
      <c r="K85" s="75"/>
      <c r="L85" s="75"/>
      <c r="M85" s="75"/>
      <c r="N85" s="75"/>
      <c r="O85" s="75"/>
    </row>
    <row r="86" spans="1:15" s="76" customFormat="1" x14ac:dyDescent="0.2">
      <c r="A86" s="62"/>
      <c r="B86" s="58"/>
      <c r="C86" s="59" t="s">
        <v>22</v>
      </c>
      <c r="D86" s="60" t="s">
        <v>25</v>
      </c>
      <c r="E86" s="61">
        <f>SUM(E45,E53,E82)</f>
        <v>481422.56999999995</v>
      </c>
      <c r="F86" s="61">
        <f t="shared" ref="F86:G86" si="33">SUM(F45,F53,F82)</f>
        <v>527910</v>
      </c>
      <c r="G86" s="61">
        <f t="shared" si="33"/>
        <v>634116</v>
      </c>
      <c r="H86" s="75"/>
      <c r="I86" s="75"/>
      <c r="J86" s="75"/>
      <c r="K86" s="75"/>
      <c r="L86" s="75"/>
      <c r="M86" s="75"/>
      <c r="N86" s="75"/>
      <c r="O86" s="75"/>
    </row>
    <row r="87" spans="1:15" s="79" customFormat="1" x14ac:dyDescent="0.2">
      <c r="A87" s="48"/>
      <c r="B87" s="42">
        <v>31</v>
      </c>
      <c r="C87" s="48"/>
      <c r="D87" s="11" t="s">
        <v>4</v>
      </c>
      <c r="E87" s="12">
        <f>SUM(E88,E90)</f>
        <v>3715.9700000000003</v>
      </c>
      <c r="F87" s="12">
        <f t="shared" ref="F87:G87" si="34">SUM(F88,F90)</f>
        <v>0</v>
      </c>
      <c r="G87" s="12">
        <f t="shared" si="34"/>
        <v>0</v>
      </c>
      <c r="H87" s="78"/>
      <c r="I87" s="78"/>
      <c r="J87" s="78"/>
      <c r="K87" s="78"/>
      <c r="L87" s="78"/>
      <c r="M87" s="78"/>
      <c r="N87" s="78"/>
      <c r="O87" s="78"/>
    </row>
    <row r="88" spans="1:15" s="76" customFormat="1" ht="15.75" customHeight="1" x14ac:dyDescent="0.2">
      <c r="A88" s="47"/>
      <c r="B88" s="54">
        <v>311</v>
      </c>
      <c r="C88" s="80"/>
      <c r="D88" s="51" t="s">
        <v>48</v>
      </c>
      <c r="E88" s="45">
        <f t="shared" ref="E88:G88" si="35">SUM(E89)</f>
        <v>1704.94</v>
      </c>
      <c r="F88" s="45">
        <f t="shared" si="35"/>
        <v>0</v>
      </c>
      <c r="G88" s="45">
        <f t="shared" si="35"/>
        <v>0</v>
      </c>
      <c r="H88" s="75"/>
      <c r="I88" s="75"/>
      <c r="J88" s="75"/>
      <c r="K88" s="75"/>
      <c r="L88" s="75"/>
      <c r="M88" s="75"/>
      <c r="N88" s="75"/>
      <c r="O88" s="75"/>
    </row>
    <row r="89" spans="1:15" s="76" customFormat="1" x14ac:dyDescent="0.2">
      <c r="A89" s="49"/>
      <c r="B89" s="178">
        <v>3111</v>
      </c>
      <c r="C89" s="49"/>
      <c r="D89" s="49" t="s">
        <v>71</v>
      </c>
      <c r="E89" s="45">
        <f>POSEBNI_DIO_!C52</f>
        <v>1704.94</v>
      </c>
      <c r="F89" s="45">
        <f>POSEBNI_DIO_!D52</f>
        <v>0</v>
      </c>
      <c r="G89" s="45">
        <f>POSEBNI_DIO_!E52</f>
        <v>0</v>
      </c>
      <c r="H89" s="75"/>
      <c r="I89" s="75"/>
      <c r="J89" s="75"/>
      <c r="K89" s="75"/>
      <c r="L89" s="75"/>
      <c r="M89" s="75"/>
      <c r="N89" s="75"/>
      <c r="O89" s="75"/>
    </row>
    <row r="90" spans="1:15" s="79" customFormat="1" x14ac:dyDescent="0.2">
      <c r="A90" s="47"/>
      <c r="B90" s="43">
        <v>312</v>
      </c>
      <c r="C90" s="49"/>
      <c r="D90" s="47" t="s">
        <v>152</v>
      </c>
      <c r="E90" s="41">
        <f t="shared" ref="E90:G90" si="36">SUM(E91)</f>
        <v>2011.03</v>
      </c>
      <c r="F90" s="41">
        <f t="shared" si="36"/>
        <v>0</v>
      </c>
      <c r="G90" s="41">
        <f t="shared" si="36"/>
        <v>0</v>
      </c>
      <c r="H90" s="78"/>
      <c r="I90" s="78"/>
      <c r="J90" s="78"/>
      <c r="K90" s="78"/>
      <c r="L90" s="78"/>
      <c r="M90" s="78"/>
      <c r="N90" s="78"/>
      <c r="O90" s="78"/>
    </row>
    <row r="91" spans="1:15" s="76" customFormat="1" x14ac:dyDescent="0.2">
      <c r="A91" s="49"/>
      <c r="B91" s="44">
        <v>3121</v>
      </c>
      <c r="C91" s="49"/>
      <c r="D91" s="49" t="s">
        <v>152</v>
      </c>
      <c r="E91" s="45">
        <f>SUM(POSEBNI_DIO_!C53)</f>
        <v>2011.03</v>
      </c>
      <c r="F91" s="45">
        <f>SUM(POSEBNI_DIO_!D53)</f>
        <v>0</v>
      </c>
      <c r="G91" s="45">
        <f>SUM(POSEBNI_DIO_!E53)</f>
        <v>0</v>
      </c>
      <c r="H91" s="75"/>
      <c r="I91" s="75"/>
      <c r="J91" s="75"/>
      <c r="K91" s="75"/>
      <c r="L91" s="75"/>
      <c r="M91" s="75"/>
      <c r="N91" s="75"/>
      <c r="O91" s="75"/>
    </row>
    <row r="92" spans="1:15" s="79" customFormat="1" x14ac:dyDescent="0.2">
      <c r="A92" s="48"/>
      <c r="B92" s="42">
        <v>32</v>
      </c>
      <c r="C92" s="48"/>
      <c r="D92" s="11" t="s">
        <v>5</v>
      </c>
      <c r="E92" s="12">
        <f>SUM(E93,E95,E97,E103,E105)</f>
        <v>1782.2</v>
      </c>
      <c r="F92" s="12">
        <f t="shared" ref="F92:G92" si="37">SUM(F93,F95,F97,F103,F105)</f>
        <v>4000</v>
      </c>
      <c r="G92" s="12">
        <f t="shared" si="37"/>
        <v>5000</v>
      </c>
      <c r="H92" s="78"/>
      <c r="I92" s="78"/>
      <c r="J92" s="78"/>
      <c r="K92" s="78"/>
      <c r="L92" s="78"/>
      <c r="M92" s="78"/>
      <c r="N92" s="78"/>
      <c r="O92" s="78"/>
    </row>
    <row r="93" spans="1:15" s="76" customFormat="1" ht="15.75" customHeight="1" x14ac:dyDescent="0.2">
      <c r="A93" s="47"/>
      <c r="B93" s="54">
        <v>321</v>
      </c>
      <c r="C93" s="80"/>
      <c r="D93" s="51" t="s">
        <v>53</v>
      </c>
      <c r="E93" s="41">
        <f>SUM(E94)</f>
        <v>201.3</v>
      </c>
      <c r="F93" s="41">
        <f t="shared" ref="F93:G93" si="38">SUM(F94)</f>
        <v>0</v>
      </c>
      <c r="G93" s="41">
        <f t="shared" si="38"/>
        <v>0</v>
      </c>
      <c r="H93" s="75"/>
      <c r="I93" s="75"/>
      <c r="J93" s="75"/>
      <c r="K93" s="75"/>
      <c r="L93" s="75"/>
      <c r="M93" s="75"/>
      <c r="N93" s="75"/>
      <c r="O93" s="75"/>
    </row>
    <row r="94" spans="1:15" s="76" customFormat="1" x14ac:dyDescent="0.2">
      <c r="A94" s="49"/>
      <c r="B94" s="178">
        <v>3211</v>
      </c>
      <c r="C94" s="49"/>
      <c r="D94" s="49" t="s">
        <v>74</v>
      </c>
      <c r="E94" s="45">
        <f>SUM(POSEBNI_DIO_!C57)</f>
        <v>201.3</v>
      </c>
      <c r="F94" s="45">
        <f>SUM(POSEBNI_DIO_!D57)</f>
        <v>0</v>
      </c>
      <c r="G94" s="45">
        <f>SUM(POSEBNI_DIO_!E57)</f>
        <v>0</v>
      </c>
      <c r="H94" s="75"/>
      <c r="I94" s="75"/>
      <c r="J94" s="75"/>
      <c r="K94" s="75"/>
      <c r="L94" s="75"/>
      <c r="M94" s="75"/>
      <c r="N94" s="75"/>
      <c r="O94" s="75"/>
    </row>
    <row r="95" spans="1:15" s="76" customFormat="1" ht="15.75" customHeight="1" x14ac:dyDescent="0.2">
      <c r="A95" s="47"/>
      <c r="B95" s="54">
        <v>322</v>
      </c>
      <c r="C95" s="80"/>
      <c r="D95" s="51" t="s">
        <v>54</v>
      </c>
      <c r="E95" s="41">
        <f>SUM(E96)</f>
        <v>303.88</v>
      </c>
      <c r="F95" s="41">
        <f t="shared" ref="F95:G95" si="39">SUM(F96)</f>
        <v>0</v>
      </c>
      <c r="G95" s="41">
        <f t="shared" si="39"/>
        <v>0</v>
      </c>
      <c r="H95" s="75"/>
      <c r="I95" s="75"/>
      <c r="J95" s="75"/>
      <c r="K95" s="75"/>
      <c r="L95" s="75"/>
      <c r="M95" s="75"/>
      <c r="N95" s="75"/>
      <c r="O95" s="75"/>
    </row>
    <row r="96" spans="1:15" s="76" customFormat="1" x14ac:dyDescent="0.2">
      <c r="A96" s="49"/>
      <c r="B96" s="178">
        <v>3221</v>
      </c>
      <c r="C96" s="49"/>
      <c r="D96" s="49" t="s">
        <v>61</v>
      </c>
      <c r="E96" s="45">
        <f>SUM(POSEBNI_DIO_!C59)</f>
        <v>303.88</v>
      </c>
      <c r="F96" s="45">
        <f>SUM(POSEBNI_DIO_!D59)</f>
        <v>0</v>
      </c>
      <c r="G96" s="45">
        <f>SUM(POSEBNI_DIO_!E59)</f>
        <v>0</v>
      </c>
      <c r="H96" s="75"/>
      <c r="I96" s="75"/>
      <c r="J96" s="75"/>
      <c r="K96" s="75"/>
      <c r="L96" s="75"/>
      <c r="M96" s="75"/>
      <c r="N96" s="75"/>
      <c r="O96" s="75"/>
    </row>
    <row r="97" spans="1:15" s="76" customFormat="1" ht="15.75" customHeight="1" x14ac:dyDescent="0.2">
      <c r="A97" s="47"/>
      <c r="B97" s="54">
        <v>323</v>
      </c>
      <c r="C97" s="80"/>
      <c r="D97" s="51" t="s">
        <v>45</v>
      </c>
      <c r="E97" s="41">
        <f t="shared" ref="E97" si="40">SUM(E98:E102)</f>
        <v>1233.77</v>
      </c>
      <c r="F97" s="41">
        <f t="shared" ref="F97:G97" si="41">SUM(F98:F102)</f>
        <v>4000</v>
      </c>
      <c r="G97" s="41">
        <f t="shared" si="41"/>
        <v>5000</v>
      </c>
      <c r="H97" s="75"/>
      <c r="I97" s="75"/>
      <c r="J97" s="75"/>
      <c r="K97" s="75"/>
      <c r="L97" s="75"/>
      <c r="M97" s="75"/>
      <c r="N97" s="75"/>
      <c r="O97" s="75"/>
    </row>
    <row r="98" spans="1:15" s="76" customFormat="1" x14ac:dyDescent="0.2">
      <c r="A98" s="49"/>
      <c r="B98" s="178">
        <v>3231</v>
      </c>
      <c r="C98" s="49"/>
      <c r="D98" s="49" t="s">
        <v>82</v>
      </c>
      <c r="E98" s="45">
        <f>SUM(POSEBNI_DIO_!C61)</f>
        <v>41</v>
      </c>
      <c r="F98" s="45">
        <f>SUM(POSEBNI_DIO_!D61)</f>
        <v>0</v>
      </c>
      <c r="G98" s="45">
        <f>SUM(POSEBNI_DIO_!E61)</f>
        <v>0</v>
      </c>
      <c r="H98" s="75"/>
      <c r="I98" s="75"/>
      <c r="J98" s="75"/>
      <c r="K98" s="75"/>
      <c r="L98" s="75"/>
      <c r="M98" s="75"/>
      <c r="N98" s="75"/>
      <c r="O98" s="75"/>
    </row>
    <row r="99" spans="1:15" s="76" customFormat="1" x14ac:dyDescent="0.2">
      <c r="A99" s="49"/>
      <c r="B99" s="178">
        <v>3232</v>
      </c>
      <c r="C99" s="49"/>
      <c r="D99" s="49" t="s">
        <v>84</v>
      </c>
      <c r="E99" s="45">
        <f>POSEBNI_DIO_!C62</f>
        <v>0</v>
      </c>
      <c r="F99" s="45">
        <f>POSEBNI_DIO_!D62</f>
        <v>2000</v>
      </c>
      <c r="G99" s="45">
        <f>POSEBNI_DIO_!E62</f>
        <v>2000</v>
      </c>
      <c r="H99" s="75"/>
      <c r="I99" s="75"/>
      <c r="J99" s="75"/>
      <c r="K99" s="75"/>
      <c r="L99" s="75"/>
      <c r="M99" s="75"/>
      <c r="N99" s="75"/>
      <c r="O99" s="75"/>
    </row>
    <row r="100" spans="1:15" s="76" customFormat="1" x14ac:dyDescent="0.2">
      <c r="A100" s="49"/>
      <c r="B100" s="55">
        <v>3237</v>
      </c>
      <c r="C100" s="81"/>
      <c r="D100" s="52" t="s">
        <v>63</v>
      </c>
      <c r="E100" s="45">
        <f>POSEBNI_DIO_!C63</f>
        <v>1102.77</v>
      </c>
      <c r="F100" s="45">
        <f>POSEBNI_DIO_!D63</f>
        <v>0</v>
      </c>
      <c r="G100" s="45">
        <f>POSEBNI_DIO_!E63</f>
        <v>0</v>
      </c>
      <c r="H100" s="75"/>
      <c r="I100" s="75"/>
      <c r="J100" s="75"/>
      <c r="K100" s="75"/>
      <c r="L100" s="75"/>
      <c r="M100" s="75"/>
      <c r="N100" s="75"/>
      <c r="O100" s="75"/>
    </row>
    <row r="101" spans="1:15" s="76" customFormat="1" ht="15.75" x14ac:dyDescent="0.2">
      <c r="A101" s="49"/>
      <c r="B101" s="178">
        <v>3239</v>
      </c>
      <c r="C101" s="49"/>
      <c r="D101" s="150" t="s">
        <v>64</v>
      </c>
      <c r="E101" s="45">
        <f>SUM(POSEBNI_DIO_!C64)</f>
        <v>90</v>
      </c>
      <c r="F101" s="45">
        <f>SUM(POSEBNI_DIO_!D64)</f>
        <v>2000</v>
      </c>
      <c r="G101" s="45">
        <f>SUM(POSEBNI_DIO_!E64)</f>
        <v>3000</v>
      </c>
      <c r="H101" s="75"/>
      <c r="I101" s="75"/>
      <c r="J101" s="75"/>
      <c r="K101" s="75"/>
      <c r="L101" s="75"/>
      <c r="M101" s="75"/>
      <c r="N101" s="75"/>
      <c r="O101" s="75"/>
    </row>
    <row r="102" spans="1:15" s="76" customFormat="1" x14ac:dyDescent="0.2">
      <c r="A102" s="49"/>
      <c r="B102" s="178">
        <v>3432</v>
      </c>
      <c r="C102" s="49"/>
      <c r="D102" s="49" t="s">
        <v>175</v>
      </c>
      <c r="E102" s="45">
        <f>POSEBNI_DIO_!C71</f>
        <v>0</v>
      </c>
      <c r="F102" s="45">
        <f>POSEBNI_DIO_!D71</f>
        <v>0</v>
      </c>
      <c r="G102" s="45">
        <f>POSEBNI_DIO_!E71</f>
        <v>0</v>
      </c>
      <c r="H102" s="75"/>
      <c r="I102" s="75"/>
      <c r="J102" s="75"/>
      <c r="K102" s="75"/>
      <c r="L102" s="75"/>
      <c r="M102" s="75"/>
      <c r="N102" s="75"/>
      <c r="O102" s="75"/>
    </row>
    <row r="103" spans="1:15" s="76" customFormat="1" ht="15.75" customHeight="1" x14ac:dyDescent="0.2">
      <c r="A103" s="47"/>
      <c r="B103" s="54">
        <v>324</v>
      </c>
      <c r="C103" s="80"/>
      <c r="D103" s="51" t="s">
        <v>176</v>
      </c>
      <c r="E103" s="41">
        <f>SUM(E104)</f>
        <v>0</v>
      </c>
      <c r="F103" s="41">
        <f t="shared" ref="F103:G103" si="42">SUM(F104)</f>
        <v>0</v>
      </c>
      <c r="G103" s="41">
        <f t="shared" si="42"/>
        <v>0</v>
      </c>
      <c r="H103" s="75"/>
      <c r="I103" s="75"/>
      <c r="J103" s="75"/>
      <c r="K103" s="75"/>
      <c r="L103" s="75"/>
      <c r="M103" s="75"/>
      <c r="N103" s="75"/>
      <c r="O103" s="75"/>
    </row>
    <row r="104" spans="1:15" s="76" customFormat="1" ht="31.5" x14ac:dyDescent="0.2">
      <c r="A104" s="49"/>
      <c r="B104" s="178">
        <v>3241</v>
      </c>
      <c r="C104" s="49"/>
      <c r="D104" s="150" t="s">
        <v>176</v>
      </c>
      <c r="E104" s="45">
        <f>POSEBNI_DIO_!C66</f>
        <v>0</v>
      </c>
      <c r="F104" s="45">
        <f>POSEBNI_DIO_!D66</f>
        <v>0</v>
      </c>
      <c r="G104" s="45">
        <f>POSEBNI_DIO_!E66</f>
        <v>0</v>
      </c>
      <c r="H104" s="75"/>
      <c r="I104" s="75"/>
      <c r="J104" s="75"/>
      <c r="K104" s="75"/>
      <c r="L104" s="75"/>
      <c r="M104" s="75"/>
      <c r="N104" s="75"/>
      <c r="O104" s="75"/>
    </row>
    <row r="105" spans="1:15" s="79" customFormat="1" x14ac:dyDescent="0.2">
      <c r="A105" s="47"/>
      <c r="B105" s="179">
        <v>329</v>
      </c>
      <c r="C105" s="49"/>
      <c r="D105" s="47" t="s">
        <v>55</v>
      </c>
      <c r="E105" s="41">
        <f>SUM(E106)</f>
        <v>43.25</v>
      </c>
      <c r="F105" s="41">
        <f t="shared" ref="F105:G105" si="43">SUM(F106)</f>
        <v>0</v>
      </c>
      <c r="G105" s="41">
        <f t="shared" si="43"/>
        <v>0</v>
      </c>
      <c r="H105" s="78"/>
      <c r="I105" s="78"/>
      <c r="J105" s="78"/>
      <c r="K105" s="78"/>
      <c r="L105" s="78"/>
      <c r="M105" s="78"/>
      <c r="N105" s="78"/>
      <c r="O105" s="78"/>
    </row>
    <row r="106" spans="1:15" s="76" customFormat="1" x14ac:dyDescent="0.2">
      <c r="A106" s="49"/>
      <c r="B106" s="178">
        <v>3293</v>
      </c>
      <c r="C106" s="49"/>
      <c r="D106" s="49" t="s">
        <v>90</v>
      </c>
      <c r="E106" s="45">
        <f>POSEBNI_DIO_!C68</f>
        <v>43.25</v>
      </c>
      <c r="F106" s="45">
        <f>POSEBNI_DIO_!D68</f>
        <v>0</v>
      </c>
      <c r="G106" s="45">
        <f>POSEBNI_DIO_!E68</f>
        <v>0</v>
      </c>
      <c r="H106" s="75"/>
      <c r="I106" s="75"/>
      <c r="J106" s="75"/>
      <c r="K106" s="75"/>
      <c r="L106" s="75"/>
      <c r="M106" s="75"/>
      <c r="N106" s="75"/>
      <c r="O106" s="75"/>
    </row>
    <row r="107" spans="1:15" s="76" customFormat="1" x14ac:dyDescent="0.2">
      <c r="A107" s="48"/>
      <c r="B107" s="42">
        <v>34</v>
      </c>
      <c r="C107" s="48"/>
      <c r="D107" s="11" t="s">
        <v>8</v>
      </c>
      <c r="E107" s="12">
        <f>SUM(E108)</f>
        <v>0</v>
      </c>
      <c r="F107" s="12">
        <f t="shared" ref="F107:G108" si="44">SUM(F108)</f>
        <v>0</v>
      </c>
      <c r="G107" s="12">
        <f t="shared" si="44"/>
        <v>0</v>
      </c>
      <c r="H107" s="75"/>
      <c r="I107" s="75"/>
      <c r="J107" s="75"/>
      <c r="K107" s="75"/>
      <c r="L107" s="75"/>
      <c r="M107" s="75"/>
      <c r="N107" s="75"/>
      <c r="O107" s="75"/>
    </row>
    <row r="108" spans="1:15" s="76" customFormat="1" ht="15.75" customHeight="1" x14ac:dyDescent="0.2">
      <c r="A108" s="47"/>
      <c r="B108" s="54">
        <v>343</v>
      </c>
      <c r="C108" s="80"/>
      <c r="D108" s="51" t="s">
        <v>56</v>
      </c>
      <c r="E108" s="41">
        <f>SUM(E109)</f>
        <v>0</v>
      </c>
      <c r="F108" s="41">
        <f t="shared" si="44"/>
        <v>0</v>
      </c>
      <c r="G108" s="41">
        <f t="shared" si="44"/>
        <v>0</v>
      </c>
      <c r="H108" s="75"/>
      <c r="I108" s="75"/>
      <c r="J108" s="75"/>
      <c r="K108" s="75"/>
      <c r="L108" s="75"/>
      <c r="M108" s="75"/>
      <c r="N108" s="75"/>
      <c r="O108" s="75"/>
    </row>
    <row r="109" spans="1:15" s="76" customFormat="1" ht="15.75" x14ac:dyDescent="0.2">
      <c r="A109" s="49"/>
      <c r="B109" s="180">
        <v>3431</v>
      </c>
      <c r="C109" s="49"/>
      <c r="D109" s="150" t="s">
        <v>175</v>
      </c>
      <c r="E109" s="45"/>
      <c r="F109" s="45"/>
      <c r="G109" s="45"/>
      <c r="H109" s="75"/>
      <c r="I109" s="75"/>
      <c r="J109" s="75"/>
      <c r="K109" s="75"/>
      <c r="L109" s="75"/>
      <c r="M109" s="75"/>
      <c r="N109" s="75"/>
      <c r="O109" s="75"/>
    </row>
    <row r="110" spans="1:15" s="79" customFormat="1" x14ac:dyDescent="0.2">
      <c r="A110" s="62"/>
      <c r="B110" s="58"/>
      <c r="C110" s="59" t="s">
        <v>19</v>
      </c>
      <c r="D110" s="60" t="s">
        <v>36</v>
      </c>
      <c r="E110" s="61">
        <f>SUM(E87,E92,E107)</f>
        <v>5498.17</v>
      </c>
      <c r="F110" s="61">
        <f t="shared" ref="F110:G110" si="45">SUM(F87,F92,F107)</f>
        <v>4000</v>
      </c>
      <c r="G110" s="61">
        <f t="shared" si="45"/>
        <v>5000</v>
      </c>
      <c r="H110" s="78"/>
      <c r="I110" s="78"/>
      <c r="J110" s="78"/>
      <c r="K110" s="78"/>
      <c r="L110" s="78"/>
      <c r="M110" s="78"/>
      <c r="N110" s="78"/>
      <c r="O110" s="78"/>
    </row>
    <row r="111" spans="1:15" s="76" customFormat="1" x14ac:dyDescent="0.2">
      <c r="A111" s="48"/>
      <c r="B111" s="42">
        <v>31</v>
      </c>
      <c r="C111" s="48"/>
      <c r="D111" s="11" t="s">
        <v>4</v>
      </c>
      <c r="E111" s="12">
        <f>SUM(E112)</f>
        <v>2390.6</v>
      </c>
      <c r="F111" s="12">
        <f t="shared" ref="F111:G112" si="46">SUM(F112)</f>
        <v>0</v>
      </c>
      <c r="G111" s="12">
        <f t="shared" si="46"/>
        <v>0</v>
      </c>
      <c r="H111" s="75"/>
      <c r="I111" s="75"/>
      <c r="J111" s="75"/>
      <c r="K111" s="75"/>
      <c r="L111" s="75"/>
      <c r="M111" s="75"/>
      <c r="N111" s="75"/>
      <c r="O111" s="75"/>
    </row>
    <row r="112" spans="1:15" s="79" customFormat="1" ht="15.75" customHeight="1" x14ac:dyDescent="0.2">
      <c r="A112" s="47"/>
      <c r="B112" s="54">
        <v>311</v>
      </c>
      <c r="C112" s="80"/>
      <c r="D112" s="51" t="s">
        <v>48</v>
      </c>
      <c r="E112" s="45">
        <f>SUM(E113)</f>
        <v>2390.6</v>
      </c>
      <c r="F112" s="45">
        <f t="shared" si="46"/>
        <v>0</v>
      </c>
      <c r="G112" s="45">
        <f t="shared" si="46"/>
        <v>0</v>
      </c>
      <c r="H112" s="78"/>
      <c r="I112" s="78"/>
      <c r="J112" s="78"/>
      <c r="K112" s="78"/>
      <c r="L112" s="78"/>
      <c r="M112" s="78"/>
      <c r="N112" s="78"/>
      <c r="O112" s="78"/>
    </row>
    <row r="113" spans="1:15" s="76" customFormat="1" x14ac:dyDescent="0.2">
      <c r="A113" s="49"/>
      <c r="B113" s="55">
        <v>3111</v>
      </c>
      <c r="C113" s="81"/>
      <c r="D113" s="52" t="s">
        <v>71</v>
      </c>
      <c r="E113" s="45">
        <f>SUM(POSEBNI_DIO_!C76)</f>
        <v>2390.6</v>
      </c>
      <c r="F113" s="45">
        <f>SUM(POSEBNI_DIO_!D76)</f>
        <v>0</v>
      </c>
      <c r="G113" s="45">
        <f>SUM(POSEBNI_DIO_!E76)</f>
        <v>0</v>
      </c>
      <c r="H113" s="75"/>
      <c r="I113" s="75"/>
      <c r="J113" s="75"/>
      <c r="K113" s="75"/>
      <c r="L113" s="75"/>
      <c r="M113" s="75"/>
      <c r="N113" s="75"/>
      <c r="O113" s="75"/>
    </row>
    <row r="114" spans="1:15" s="76" customFormat="1" x14ac:dyDescent="0.2">
      <c r="A114" s="48"/>
      <c r="B114" s="42">
        <v>32</v>
      </c>
      <c r="C114" s="48"/>
      <c r="D114" s="11" t="s">
        <v>5</v>
      </c>
      <c r="E114" s="12">
        <f>SUM(E115,E118,E120)</f>
        <v>1271.5</v>
      </c>
      <c r="F114" s="12">
        <f t="shared" ref="F114:G114" si="47">SUM(F115,F118,F120)</f>
        <v>4000</v>
      </c>
      <c r="G114" s="12">
        <f t="shared" si="47"/>
        <v>4000</v>
      </c>
      <c r="H114" s="75"/>
      <c r="I114" s="75"/>
      <c r="J114" s="75"/>
      <c r="K114" s="75"/>
      <c r="L114" s="75"/>
      <c r="M114" s="75"/>
      <c r="N114" s="75"/>
      <c r="O114" s="75"/>
    </row>
    <row r="115" spans="1:15" s="79" customFormat="1" ht="15.75" customHeight="1" x14ac:dyDescent="0.2">
      <c r="A115" s="47"/>
      <c r="B115" s="54">
        <v>321</v>
      </c>
      <c r="C115" s="80"/>
      <c r="D115" s="51" t="s">
        <v>53</v>
      </c>
      <c r="E115" s="41">
        <f t="shared" ref="E115" si="48">SUM(E116:E117)</f>
        <v>119.4</v>
      </c>
      <c r="F115" s="41">
        <f t="shared" ref="F115:G115" si="49">SUM(F116:F117)</f>
        <v>0</v>
      </c>
      <c r="G115" s="41">
        <f t="shared" si="49"/>
        <v>0</v>
      </c>
      <c r="H115" s="78"/>
      <c r="I115" s="78"/>
      <c r="J115" s="78"/>
      <c r="K115" s="78"/>
      <c r="L115" s="78"/>
      <c r="M115" s="78"/>
      <c r="N115" s="78"/>
      <c r="O115" s="78"/>
    </row>
    <row r="116" spans="1:15" s="76" customFormat="1" x14ac:dyDescent="0.2">
      <c r="A116" s="49"/>
      <c r="B116" s="55">
        <v>3211</v>
      </c>
      <c r="C116" s="81"/>
      <c r="D116" s="52" t="s">
        <v>74</v>
      </c>
      <c r="E116" s="45">
        <f>SUM(POSEBNI_DIO_!C79)</f>
        <v>119.4</v>
      </c>
      <c r="F116" s="45">
        <f>SUM(POSEBNI_DIO_!D79)</f>
        <v>0</v>
      </c>
      <c r="G116" s="45">
        <f>SUM(POSEBNI_DIO_!E79)</f>
        <v>0</v>
      </c>
      <c r="H116" s="75"/>
      <c r="I116" s="75"/>
      <c r="J116" s="75"/>
      <c r="K116" s="75"/>
      <c r="L116" s="75"/>
      <c r="M116" s="75"/>
      <c r="N116" s="75"/>
      <c r="O116" s="75"/>
    </row>
    <row r="117" spans="1:15" s="76" customFormat="1" x14ac:dyDescent="0.2">
      <c r="A117" s="49"/>
      <c r="B117" s="55">
        <v>3214</v>
      </c>
      <c r="C117" s="81"/>
      <c r="D117" s="52" t="s">
        <v>155</v>
      </c>
      <c r="E117" s="45">
        <f>SUM(POSEBNI_DIO_!C80)</f>
        <v>0</v>
      </c>
      <c r="F117" s="45">
        <f>SUM(POSEBNI_DIO_!D80)</f>
        <v>0</v>
      </c>
      <c r="G117" s="45">
        <f>SUM(POSEBNI_DIO_!E80)</f>
        <v>0</v>
      </c>
      <c r="H117" s="75"/>
      <c r="I117" s="75"/>
      <c r="J117" s="75"/>
      <c r="K117" s="75"/>
      <c r="L117" s="75"/>
      <c r="M117" s="75"/>
      <c r="N117" s="75"/>
      <c r="O117" s="75"/>
    </row>
    <row r="118" spans="1:15" s="76" customFormat="1" ht="15.75" customHeight="1" x14ac:dyDescent="0.2">
      <c r="A118" s="47"/>
      <c r="B118" s="54">
        <v>322</v>
      </c>
      <c r="C118" s="80"/>
      <c r="D118" s="51" t="s">
        <v>54</v>
      </c>
      <c r="E118" s="41">
        <f>SUM(E119)</f>
        <v>62.95</v>
      </c>
      <c r="F118" s="41">
        <f t="shared" ref="F118:G118" si="50">SUM(F119)</f>
        <v>0</v>
      </c>
      <c r="G118" s="41">
        <f t="shared" si="50"/>
        <v>0</v>
      </c>
      <c r="H118" s="75"/>
      <c r="I118" s="75"/>
      <c r="J118" s="75"/>
      <c r="K118" s="75"/>
      <c r="L118" s="75"/>
      <c r="M118" s="75"/>
      <c r="N118" s="75"/>
      <c r="O118" s="75"/>
    </row>
    <row r="119" spans="1:15" s="76" customFormat="1" x14ac:dyDescent="0.2">
      <c r="A119" s="49"/>
      <c r="B119" s="178">
        <v>3221</v>
      </c>
      <c r="C119" s="49"/>
      <c r="D119" s="49" t="s">
        <v>61</v>
      </c>
      <c r="E119" s="45">
        <f>SUM(POSEBNI_DIO_!C82)</f>
        <v>62.95</v>
      </c>
      <c r="F119" s="45">
        <f>SUM(POSEBNI_DIO_!D82)</f>
        <v>0</v>
      </c>
      <c r="G119" s="45">
        <f>SUM(POSEBNI_DIO_!E82)</f>
        <v>0</v>
      </c>
      <c r="H119" s="75"/>
      <c r="I119" s="75"/>
      <c r="J119" s="75"/>
      <c r="K119" s="75"/>
      <c r="L119" s="75"/>
      <c r="M119" s="75"/>
      <c r="N119" s="75"/>
      <c r="O119" s="75"/>
    </row>
    <row r="120" spans="1:15" s="76" customFormat="1" ht="15.75" customHeight="1" x14ac:dyDescent="0.2">
      <c r="A120" s="47"/>
      <c r="B120" s="54">
        <v>323</v>
      </c>
      <c r="C120" s="80"/>
      <c r="D120" s="51" t="s">
        <v>45</v>
      </c>
      <c r="E120" s="41">
        <f>SUM(E121:E124)</f>
        <v>1089.1500000000001</v>
      </c>
      <c r="F120" s="41">
        <f t="shared" ref="F120:G120" si="51">SUM(F121:F124)</f>
        <v>4000</v>
      </c>
      <c r="G120" s="41">
        <f t="shared" si="51"/>
        <v>4000</v>
      </c>
      <c r="H120" s="75"/>
      <c r="I120" s="75"/>
      <c r="J120" s="75"/>
      <c r="K120" s="75"/>
      <c r="L120" s="75"/>
      <c r="M120" s="75"/>
      <c r="N120" s="75"/>
      <c r="O120" s="75"/>
    </row>
    <row r="121" spans="1:15" s="76" customFormat="1" ht="15.75" customHeight="1" x14ac:dyDescent="0.2">
      <c r="A121" s="49"/>
      <c r="B121" s="55" t="s">
        <v>83</v>
      </c>
      <c r="C121" s="81"/>
      <c r="D121" s="52" t="s">
        <v>84</v>
      </c>
      <c r="E121" s="45">
        <f>SUM(POSEBNI_DIO_!C84)</f>
        <v>0</v>
      </c>
      <c r="F121" s="45">
        <f>SUM(POSEBNI_DIO_!D84)</f>
        <v>2000</v>
      </c>
      <c r="G121" s="45">
        <f>SUM(POSEBNI_DIO_!E84)</f>
        <v>2000</v>
      </c>
      <c r="H121" s="75"/>
      <c r="I121" s="75"/>
      <c r="J121" s="75"/>
      <c r="K121" s="75"/>
      <c r="L121" s="75"/>
      <c r="M121" s="75"/>
      <c r="N121" s="75"/>
      <c r="O121" s="75"/>
    </row>
    <row r="122" spans="1:15" s="79" customFormat="1" ht="15.75" customHeight="1" x14ac:dyDescent="0.2">
      <c r="A122" s="49"/>
      <c r="B122" s="55">
        <v>3236</v>
      </c>
      <c r="C122" s="81"/>
      <c r="D122" s="52" t="s">
        <v>62</v>
      </c>
      <c r="E122" s="45">
        <f>SUM(POSEBNI_DIO_!C85)</f>
        <v>0</v>
      </c>
      <c r="F122" s="45">
        <f>SUM(POSEBNI_DIO_!D85)</f>
        <v>0</v>
      </c>
      <c r="G122" s="45">
        <f>SUM(POSEBNI_DIO_!E85)</f>
        <v>0</v>
      </c>
      <c r="H122" s="78"/>
      <c r="I122" s="78"/>
      <c r="J122" s="78"/>
      <c r="K122" s="78"/>
      <c r="L122" s="78"/>
      <c r="M122" s="78"/>
      <c r="N122" s="78"/>
      <c r="O122" s="78"/>
    </row>
    <row r="123" spans="1:15" s="79" customFormat="1" ht="15.75" customHeight="1" x14ac:dyDescent="0.2">
      <c r="A123" s="49"/>
      <c r="B123" s="55">
        <v>3237</v>
      </c>
      <c r="C123" s="81"/>
      <c r="D123" s="52" t="s">
        <v>63</v>
      </c>
      <c r="E123" s="45">
        <f>POSEBNI_DIO_!C86</f>
        <v>927.76</v>
      </c>
      <c r="F123" s="45">
        <f>POSEBNI_DIO_!D86</f>
        <v>0</v>
      </c>
      <c r="G123" s="45">
        <f>POSEBNI_DIO_!E86</f>
        <v>0</v>
      </c>
      <c r="H123" s="78"/>
      <c r="I123" s="78"/>
      <c r="J123" s="78"/>
      <c r="K123" s="78"/>
      <c r="L123" s="78"/>
      <c r="M123" s="78"/>
      <c r="N123" s="78"/>
      <c r="O123" s="78"/>
    </row>
    <row r="124" spans="1:15" s="76" customFormat="1" x14ac:dyDescent="0.2">
      <c r="A124" s="49"/>
      <c r="B124" s="177">
        <v>3239</v>
      </c>
      <c r="C124" s="81"/>
      <c r="D124" s="52" t="s">
        <v>64</v>
      </c>
      <c r="E124" s="45">
        <f>SUM(POSEBNI_DIO_!C87)</f>
        <v>161.38999999999999</v>
      </c>
      <c r="F124" s="45">
        <f>SUM(POSEBNI_DIO_!D87)</f>
        <v>2000</v>
      </c>
      <c r="G124" s="45">
        <f>SUM(POSEBNI_DIO_!E87)</f>
        <v>2000</v>
      </c>
      <c r="H124" s="75"/>
      <c r="I124" s="75"/>
      <c r="J124" s="75"/>
      <c r="K124" s="75"/>
      <c r="L124" s="75"/>
      <c r="M124" s="75"/>
      <c r="N124" s="75"/>
      <c r="O124" s="75"/>
    </row>
    <row r="125" spans="1:15" s="79" customFormat="1" x14ac:dyDescent="0.2">
      <c r="A125" s="62"/>
      <c r="B125" s="58"/>
      <c r="C125" s="59" t="s">
        <v>141</v>
      </c>
      <c r="D125" s="60" t="s">
        <v>154</v>
      </c>
      <c r="E125" s="61">
        <f>SUM(E111,E114)</f>
        <v>3662.1</v>
      </c>
      <c r="F125" s="61">
        <f t="shared" ref="F125:G125" si="52">SUM(F111,F114)</f>
        <v>4000</v>
      </c>
      <c r="G125" s="61">
        <f t="shared" si="52"/>
        <v>4000</v>
      </c>
      <c r="H125" s="78"/>
      <c r="I125" s="78"/>
      <c r="J125" s="78"/>
      <c r="K125" s="78"/>
      <c r="L125" s="78"/>
      <c r="M125" s="78"/>
      <c r="N125" s="78"/>
      <c r="O125" s="78"/>
    </row>
    <row r="126" spans="1:15" s="89" customFormat="1" x14ac:dyDescent="0.2">
      <c r="A126" s="48"/>
      <c r="B126" s="42">
        <v>31</v>
      </c>
      <c r="C126" s="48"/>
      <c r="D126" s="11" t="s">
        <v>4</v>
      </c>
      <c r="E126" s="12">
        <f t="shared" ref="E126" si="53">SUM(E127,E129,E131)</f>
        <v>15477.05</v>
      </c>
      <c r="F126" s="12">
        <f t="shared" ref="F126:G126" si="54">SUM(F127,F129,F131)</f>
        <v>0</v>
      </c>
      <c r="G126" s="12">
        <f t="shared" si="54"/>
        <v>0</v>
      </c>
      <c r="H126" s="88"/>
      <c r="I126" s="88"/>
      <c r="J126" s="88"/>
      <c r="K126" s="88"/>
      <c r="L126" s="88"/>
      <c r="M126" s="88"/>
      <c r="N126" s="88"/>
      <c r="O126" s="88"/>
    </row>
    <row r="127" spans="1:15" s="76" customFormat="1" ht="15.75" customHeight="1" x14ac:dyDescent="0.2">
      <c r="A127" s="47"/>
      <c r="B127" s="54">
        <v>311</v>
      </c>
      <c r="C127" s="80"/>
      <c r="D127" s="51" t="s">
        <v>48</v>
      </c>
      <c r="E127" s="41">
        <f t="shared" ref="E127:G127" si="55">SUM(E128)</f>
        <v>15410.8</v>
      </c>
      <c r="F127" s="41">
        <f t="shared" si="55"/>
        <v>0</v>
      </c>
      <c r="G127" s="41">
        <f t="shared" si="55"/>
        <v>0</v>
      </c>
      <c r="H127" s="75"/>
      <c r="I127" s="75"/>
      <c r="J127" s="75"/>
      <c r="K127" s="75"/>
      <c r="L127" s="75"/>
      <c r="M127" s="75"/>
      <c r="N127" s="75"/>
      <c r="O127" s="75"/>
    </row>
    <row r="128" spans="1:15" s="76" customFormat="1" x14ac:dyDescent="0.2">
      <c r="A128" s="49"/>
      <c r="B128" s="44">
        <v>3111</v>
      </c>
      <c r="C128" s="49"/>
      <c r="D128" s="49" t="s">
        <v>71</v>
      </c>
      <c r="E128" s="45">
        <f>SUM(POSEBNI_DIO_!C97)</f>
        <v>15410.8</v>
      </c>
      <c r="F128" s="45">
        <f>SUM(POSEBNI_DIO_!D97)</f>
        <v>0</v>
      </c>
      <c r="G128" s="45">
        <f>SUM(POSEBNI_DIO_!E97)</f>
        <v>0</v>
      </c>
      <c r="H128" s="75"/>
      <c r="I128" s="75"/>
      <c r="J128" s="75"/>
      <c r="K128" s="75"/>
      <c r="L128" s="75"/>
      <c r="M128" s="75"/>
      <c r="N128" s="75"/>
      <c r="O128" s="75"/>
    </row>
    <row r="129" spans="1:15" s="76" customFormat="1" ht="15.75" customHeight="1" x14ac:dyDescent="0.2">
      <c r="A129" s="47"/>
      <c r="B129" s="54">
        <v>312</v>
      </c>
      <c r="C129" s="80"/>
      <c r="D129" s="51" t="s">
        <v>152</v>
      </c>
      <c r="E129" s="41">
        <f t="shared" ref="E129:G129" si="56">SUM(E130)</f>
        <v>0</v>
      </c>
      <c r="F129" s="41">
        <f t="shared" si="56"/>
        <v>0</v>
      </c>
      <c r="G129" s="41">
        <f t="shared" si="56"/>
        <v>0</v>
      </c>
      <c r="H129" s="75"/>
      <c r="I129" s="75"/>
      <c r="J129" s="75"/>
      <c r="K129" s="75"/>
      <c r="L129" s="75"/>
      <c r="M129" s="75"/>
      <c r="N129" s="75"/>
      <c r="O129" s="75"/>
    </row>
    <row r="130" spans="1:15" s="76" customFormat="1" x14ac:dyDescent="0.2">
      <c r="A130" s="49"/>
      <c r="B130" s="44">
        <v>3121</v>
      </c>
      <c r="C130" s="49"/>
      <c r="D130" s="49" t="s">
        <v>152</v>
      </c>
      <c r="E130" s="45">
        <f>POSEBNI_DIO_!C99</f>
        <v>0</v>
      </c>
      <c r="F130" s="45">
        <f>POSEBNI_DIO_!D99</f>
        <v>0</v>
      </c>
      <c r="G130" s="45">
        <f>POSEBNI_DIO_!E99</f>
        <v>0</v>
      </c>
      <c r="H130" s="75"/>
      <c r="I130" s="75"/>
      <c r="J130" s="75"/>
      <c r="K130" s="75"/>
      <c r="L130" s="75"/>
      <c r="M130" s="75"/>
      <c r="N130" s="75"/>
      <c r="O130" s="75"/>
    </row>
    <row r="131" spans="1:15" s="76" customFormat="1" ht="15.75" customHeight="1" x14ac:dyDescent="0.2">
      <c r="A131" s="47"/>
      <c r="B131" s="54">
        <v>313</v>
      </c>
      <c r="C131" s="80"/>
      <c r="D131" s="51" t="s">
        <v>49</v>
      </c>
      <c r="E131" s="41">
        <f>SUM(E132)</f>
        <v>66.25</v>
      </c>
      <c r="F131" s="41">
        <f t="shared" ref="F131:G131" si="57">SUM(F132)</f>
        <v>0</v>
      </c>
      <c r="G131" s="41">
        <f t="shared" si="57"/>
        <v>0</v>
      </c>
      <c r="H131" s="75"/>
      <c r="I131" s="75"/>
      <c r="J131" s="75"/>
      <c r="K131" s="75"/>
      <c r="L131" s="75"/>
      <c r="M131" s="75"/>
      <c r="N131" s="75"/>
      <c r="O131" s="75"/>
    </row>
    <row r="132" spans="1:15" s="76" customFormat="1" x14ac:dyDescent="0.2">
      <c r="A132" s="49"/>
      <c r="B132" s="44">
        <v>3132</v>
      </c>
      <c r="C132" s="49"/>
      <c r="D132" s="49" t="s">
        <v>72</v>
      </c>
      <c r="E132" s="45">
        <f>SUM(POSEBNI_DIO_!C101)</f>
        <v>66.25</v>
      </c>
      <c r="F132" s="45">
        <f>SUM(POSEBNI_DIO_!D101)</f>
        <v>0</v>
      </c>
      <c r="G132" s="45">
        <f>SUM(POSEBNI_DIO_!E101)</f>
        <v>0</v>
      </c>
      <c r="H132" s="75"/>
      <c r="I132" s="75"/>
      <c r="J132" s="75"/>
      <c r="K132" s="75"/>
      <c r="L132" s="75"/>
      <c r="M132" s="75"/>
      <c r="N132" s="75"/>
      <c r="O132" s="75"/>
    </row>
    <row r="133" spans="1:15" s="79" customFormat="1" x14ac:dyDescent="0.2">
      <c r="A133" s="48"/>
      <c r="B133" s="42">
        <v>32</v>
      </c>
      <c r="C133" s="48"/>
      <c r="D133" s="11" t="s">
        <v>5</v>
      </c>
      <c r="E133" s="12">
        <f>SUM(E134,E136,E138)</f>
        <v>9</v>
      </c>
      <c r="F133" s="12">
        <f t="shared" ref="F133:G133" si="58">SUM(F134,F136,F138)</f>
        <v>0</v>
      </c>
      <c r="G133" s="12">
        <f t="shared" si="58"/>
        <v>0</v>
      </c>
      <c r="H133" s="78"/>
      <c r="I133" s="78"/>
      <c r="J133" s="78"/>
      <c r="K133" s="78"/>
      <c r="L133" s="78"/>
      <c r="M133" s="78"/>
      <c r="N133" s="78"/>
      <c r="O133" s="78"/>
    </row>
    <row r="134" spans="1:15" s="79" customFormat="1" x14ac:dyDescent="0.2">
      <c r="A134" s="47"/>
      <c r="B134" s="13">
        <v>321</v>
      </c>
      <c r="C134" s="80"/>
      <c r="D134" s="51" t="s">
        <v>53</v>
      </c>
      <c r="E134" s="46">
        <f>SUM(E135)</f>
        <v>9</v>
      </c>
      <c r="F134" s="46">
        <f t="shared" ref="F134:G134" si="59">SUM(F135)</f>
        <v>0</v>
      </c>
      <c r="G134" s="46">
        <f t="shared" si="59"/>
        <v>0</v>
      </c>
      <c r="H134" s="78"/>
      <c r="I134" s="78"/>
      <c r="J134" s="78"/>
      <c r="K134" s="78"/>
      <c r="L134" s="78"/>
      <c r="M134" s="78"/>
      <c r="N134" s="78"/>
      <c r="O134" s="78"/>
    </row>
    <row r="135" spans="1:15" s="76" customFormat="1" x14ac:dyDescent="0.2">
      <c r="A135" s="49"/>
      <c r="B135" s="44" t="s">
        <v>75</v>
      </c>
      <c r="C135" s="49"/>
      <c r="D135" s="49" t="s">
        <v>52</v>
      </c>
      <c r="E135" s="45">
        <f>SUM(POSEBNI_DIO_!C104)</f>
        <v>9</v>
      </c>
      <c r="F135" s="45">
        <f>SUM(POSEBNI_DIO_!D104)</f>
        <v>0</v>
      </c>
      <c r="G135" s="45">
        <f>SUM(POSEBNI_DIO_!E104)</f>
        <v>0</v>
      </c>
      <c r="H135" s="75"/>
      <c r="I135" s="75"/>
      <c r="J135" s="75"/>
      <c r="K135" s="75"/>
      <c r="L135" s="75"/>
      <c r="M135" s="75"/>
      <c r="N135" s="75"/>
      <c r="O135" s="75"/>
    </row>
    <row r="136" spans="1:15" s="79" customFormat="1" x14ac:dyDescent="0.2">
      <c r="A136" s="47"/>
      <c r="B136" s="13">
        <v>322</v>
      </c>
      <c r="C136" s="80"/>
      <c r="D136" s="51" t="s">
        <v>54</v>
      </c>
      <c r="E136" s="46">
        <f>SUM(E137)</f>
        <v>0</v>
      </c>
      <c r="F136" s="46">
        <f t="shared" ref="F136:G136" si="60">SUM(F137)</f>
        <v>0</v>
      </c>
      <c r="G136" s="46">
        <f t="shared" si="60"/>
        <v>0</v>
      </c>
      <c r="H136" s="78"/>
      <c r="I136" s="78"/>
      <c r="J136" s="78"/>
      <c r="K136" s="78"/>
      <c r="L136" s="78"/>
      <c r="M136" s="78"/>
      <c r="N136" s="78"/>
      <c r="O136" s="78"/>
    </row>
    <row r="137" spans="1:15" s="76" customFormat="1" x14ac:dyDescent="0.2">
      <c r="A137" s="49"/>
      <c r="B137" s="44" t="s">
        <v>76</v>
      </c>
      <c r="C137" s="49"/>
      <c r="D137" s="49" t="s">
        <v>61</v>
      </c>
      <c r="E137" s="45">
        <v>0</v>
      </c>
      <c r="F137" s="45"/>
      <c r="G137" s="45"/>
      <c r="H137" s="75"/>
      <c r="I137" s="75"/>
      <c r="J137" s="75"/>
      <c r="K137" s="75"/>
      <c r="L137" s="75"/>
      <c r="M137" s="75"/>
      <c r="N137" s="75"/>
      <c r="O137" s="75"/>
    </row>
    <row r="138" spans="1:15" s="79" customFormat="1" x14ac:dyDescent="0.2">
      <c r="A138" s="47"/>
      <c r="B138" s="13" t="s">
        <v>170</v>
      </c>
      <c r="C138" s="80"/>
      <c r="D138" s="51" t="s">
        <v>45</v>
      </c>
      <c r="E138" s="46">
        <f>SUM(E139)</f>
        <v>0</v>
      </c>
      <c r="F138" s="46">
        <f t="shared" ref="F138:G138" si="61">SUM(F139)</f>
        <v>0</v>
      </c>
      <c r="G138" s="46">
        <f t="shared" si="61"/>
        <v>0</v>
      </c>
      <c r="H138" s="78"/>
      <c r="I138" s="78"/>
      <c r="J138" s="78"/>
      <c r="K138" s="78"/>
      <c r="L138" s="78"/>
      <c r="M138" s="78"/>
      <c r="N138" s="78"/>
      <c r="O138" s="78"/>
    </row>
    <row r="139" spans="1:15" s="76" customFormat="1" x14ac:dyDescent="0.2">
      <c r="A139" s="49"/>
      <c r="B139" s="44" t="s">
        <v>88</v>
      </c>
      <c r="C139" s="49"/>
      <c r="D139" s="49" t="s">
        <v>171</v>
      </c>
      <c r="E139" s="45">
        <v>0</v>
      </c>
      <c r="F139" s="45"/>
      <c r="G139" s="45"/>
      <c r="H139" s="75"/>
      <c r="I139" s="75"/>
      <c r="J139" s="75"/>
      <c r="K139" s="75"/>
      <c r="L139" s="75"/>
      <c r="M139" s="75"/>
      <c r="N139" s="75"/>
      <c r="O139" s="75"/>
    </row>
    <row r="140" spans="1:15" s="79" customFormat="1" ht="13.9" customHeight="1" x14ac:dyDescent="0.2">
      <c r="A140" s="62"/>
      <c r="B140" s="58"/>
      <c r="C140" s="59">
        <v>52</v>
      </c>
      <c r="D140" s="60" t="s">
        <v>16</v>
      </c>
      <c r="E140" s="61">
        <f>SUM(E133,E126)</f>
        <v>15486.05</v>
      </c>
      <c r="F140" s="61">
        <f>SUM(F133,F126)</f>
        <v>0</v>
      </c>
      <c r="G140" s="61">
        <f t="shared" ref="G140" si="62">SUM(G133,G126)</f>
        <v>0</v>
      </c>
      <c r="H140" s="78"/>
      <c r="I140" s="78"/>
      <c r="J140" s="78"/>
      <c r="K140" s="78"/>
      <c r="L140" s="78"/>
      <c r="M140" s="78"/>
      <c r="N140" s="78"/>
      <c r="O140" s="78"/>
    </row>
    <row r="141" spans="1:15" s="79" customFormat="1" x14ac:dyDescent="0.2">
      <c r="A141" s="48"/>
      <c r="B141" s="42" t="s">
        <v>172</v>
      </c>
      <c r="C141" s="48"/>
      <c r="D141" s="11" t="s">
        <v>5</v>
      </c>
      <c r="E141" s="12">
        <f t="shared" ref="E141" si="63">SUM(E144,E142)</f>
        <v>900</v>
      </c>
      <c r="F141" s="12">
        <f t="shared" ref="F141:G141" si="64">SUM(F144,F142)</f>
        <v>0</v>
      </c>
      <c r="G141" s="12">
        <f t="shared" si="64"/>
        <v>0</v>
      </c>
      <c r="H141" s="78"/>
      <c r="I141" s="78"/>
      <c r="J141" s="78"/>
      <c r="K141" s="78"/>
      <c r="L141" s="78"/>
      <c r="M141" s="78"/>
      <c r="N141" s="78"/>
      <c r="O141" s="78"/>
    </row>
    <row r="142" spans="1:15" s="79" customFormat="1" x14ac:dyDescent="0.2">
      <c r="A142" s="47"/>
      <c r="B142" s="13">
        <v>322</v>
      </c>
      <c r="C142" s="80"/>
      <c r="D142" s="51" t="s">
        <v>54</v>
      </c>
      <c r="E142" s="46">
        <f t="shared" ref="E142:G142" si="65">SUM(E143)</f>
        <v>380.89</v>
      </c>
      <c r="F142" s="46">
        <f t="shared" si="65"/>
        <v>0</v>
      </c>
      <c r="G142" s="46">
        <f t="shared" si="65"/>
        <v>0</v>
      </c>
      <c r="H142" s="78"/>
      <c r="I142" s="78"/>
      <c r="J142" s="78"/>
      <c r="K142" s="78"/>
      <c r="L142" s="78"/>
      <c r="M142" s="78"/>
      <c r="N142" s="78"/>
      <c r="O142" s="78"/>
    </row>
    <row r="143" spans="1:15" s="76" customFormat="1" x14ac:dyDescent="0.2">
      <c r="A143" s="49"/>
      <c r="B143" s="44" t="s">
        <v>76</v>
      </c>
      <c r="C143" s="49"/>
      <c r="D143" s="49" t="s">
        <v>61</v>
      </c>
      <c r="E143" s="45">
        <f>SUM(POSEBNI_DIO_!C109)</f>
        <v>380.89</v>
      </c>
      <c r="F143" s="45">
        <f>SUM(POSEBNI_DIO_!D109)</f>
        <v>0</v>
      </c>
      <c r="G143" s="45">
        <f>SUM(POSEBNI_DIO_!E109)</f>
        <v>0</v>
      </c>
      <c r="H143" s="75"/>
      <c r="I143" s="75"/>
      <c r="J143" s="75"/>
      <c r="K143" s="75"/>
      <c r="L143" s="75"/>
      <c r="M143" s="75"/>
      <c r="N143" s="75"/>
      <c r="O143" s="75"/>
    </row>
    <row r="144" spans="1:15" s="79" customFormat="1" x14ac:dyDescent="0.2">
      <c r="A144" s="47"/>
      <c r="B144" s="13" t="s">
        <v>170</v>
      </c>
      <c r="C144" s="80"/>
      <c r="D144" s="51" t="s">
        <v>54</v>
      </c>
      <c r="E144" s="46">
        <f t="shared" ref="E144" si="66">SUM(E145:E147)</f>
        <v>519.11</v>
      </c>
      <c r="F144" s="46">
        <f t="shared" ref="F144:G144" si="67">SUM(F145:F147)</f>
        <v>0</v>
      </c>
      <c r="G144" s="46">
        <f t="shared" si="67"/>
        <v>0</v>
      </c>
      <c r="H144" s="78"/>
      <c r="I144" s="78"/>
      <c r="J144" s="78"/>
      <c r="K144" s="78"/>
      <c r="L144" s="78"/>
      <c r="M144" s="78"/>
      <c r="N144" s="78"/>
      <c r="O144" s="78"/>
    </row>
    <row r="145" spans="1:15" s="76" customFormat="1" x14ac:dyDescent="0.2">
      <c r="A145" s="49"/>
      <c r="B145" s="44" t="s">
        <v>83</v>
      </c>
      <c r="C145" s="49"/>
      <c r="D145" s="49" t="s">
        <v>84</v>
      </c>
      <c r="E145" s="45">
        <f>SUM(POSEBNI_DIO_!C112)</f>
        <v>267.25</v>
      </c>
      <c r="F145" s="45">
        <f>SUM(POSEBNI_DIO_!D112)</f>
        <v>0</v>
      </c>
      <c r="G145" s="45">
        <f>SUM(POSEBNI_DIO_!E112)</f>
        <v>0</v>
      </c>
      <c r="H145" s="75"/>
      <c r="I145" s="75"/>
      <c r="J145" s="75"/>
      <c r="K145" s="75"/>
      <c r="L145" s="75"/>
      <c r="M145" s="75"/>
      <c r="N145" s="75"/>
      <c r="O145" s="75"/>
    </row>
    <row r="146" spans="1:15" s="76" customFormat="1" x14ac:dyDescent="0.2">
      <c r="A146" s="49"/>
      <c r="B146" s="44" t="s">
        <v>173</v>
      </c>
      <c r="C146" s="49"/>
      <c r="D146" s="49" t="s">
        <v>63</v>
      </c>
      <c r="E146" s="45">
        <f>SUM(POSEBNI_DIO_!C113)</f>
        <v>90</v>
      </c>
      <c r="F146" s="45">
        <f>SUM(POSEBNI_DIO_!D113)</f>
        <v>0</v>
      </c>
      <c r="G146" s="45">
        <f>SUM(POSEBNI_DIO_!E113)</f>
        <v>0</v>
      </c>
      <c r="H146" s="75"/>
      <c r="I146" s="75"/>
      <c r="J146" s="75"/>
      <c r="K146" s="75"/>
      <c r="L146" s="75"/>
      <c r="M146" s="75"/>
      <c r="N146" s="75"/>
      <c r="O146" s="75"/>
    </row>
    <row r="147" spans="1:15" s="76" customFormat="1" x14ac:dyDescent="0.2">
      <c r="A147" s="49"/>
      <c r="B147" s="44" t="s">
        <v>88</v>
      </c>
      <c r="C147" s="49"/>
      <c r="D147" s="49" t="s">
        <v>171</v>
      </c>
      <c r="E147" s="45">
        <f>SUM(POSEBNI_DIO_!C114)</f>
        <v>161.86000000000001</v>
      </c>
      <c r="F147" s="45">
        <f>SUM(POSEBNI_DIO_!D114)</f>
        <v>0</v>
      </c>
      <c r="G147" s="45">
        <f>SUM(POSEBNI_DIO_!E114)</f>
        <v>0</v>
      </c>
      <c r="H147" s="75"/>
      <c r="I147" s="75"/>
      <c r="J147" s="75"/>
      <c r="K147" s="75"/>
      <c r="L147" s="75"/>
      <c r="M147" s="75"/>
      <c r="N147" s="75"/>
      <c r="O147" s="75"/>
    </row>
    <row r="148" spans="1:15" s="79" customFormat="1" ht="13.9" customHeight="1" x14ac:dyDescent="0.2">
      <c r="A148" s="62"/>
      <c r="B148" s="67"/>
      <c r="C148" s="59" t="s">
        <v>20</v>
      </c>
      <c r="D148" s="60" t="s">
        <v>21</v>
      </c>
      <c r="E148" s="61">
        <f>SUM(E141)</f>
        <v>900</v>
      </c>
      <c r="F148" s="61">
        <f t="shared" ref="F148:G148" si="68">SUM(F141)</f>
        <v>0</v>
      </c>
      <c r="G148" s="61">
        <f t="shared" si="68"/>
        <v>0</v>
      </c>
      <c r="H148" s="78"/>
      <c r="I148" s="78"/>
      <c r="J148" s="78"/>
      <c r="K148" s="78"/>
      <c r="L148" s="78"/>
      <c r="M148" s="78"/>
      <c r="N148" s="78"/>
      <c r="O148" s="78"/>
    </row>
    <row r="149" spans="1:15" s="76" customFormat="1" x14ac:dyDescent="0.2">
      <c r="A149" s="8">
        <v>4</v>
      </c>
      <c r="B149" s="54"/>
      <c r="C149" s="13"/>
      <c r="D149" s="9" t="s">
        <v>9</v>
      </c>
      <c r="E149" s="14">
        <f>SUM(E163,E171)</f>
        <v>8337.0300000000007</v>
      </c>
      <c r="F149" s="14">
        <f>SUM(F163,F171)</f>
        <v>10766</v>
      </c>
      <c r="G149" s="14">
        <f>SUM(G163,G171)</f>
        <v>10153</v>
      </c>
      <c r="H149" s="75"/>
      <c r="I149" s="75"/>
      <c r="J149" s="75"/>
      <c r="K149" s="75"/>
      <c r="L149" s="75"/>
      <c r="M149" s="75"/>
      <c r="N149" s="75"/>
      <c r="O149" s="75"/>
    </row>
    <row r="150" spans="1:15" s="91" customFormat="1" x14ac:dyDescent="0.2">
      <c r="A150" s="48"/>
      <c r="B150" s="42">
        <v>41</v>
      </c>
      <c r="C150" s="48"/>
      <c r="D150" s="11" t="s">
        <v>198</v>
      </c>
      <c r="E150" s="12">
        <f>SUM(E151)</f>
        <v>0</v>
      </c>
      <c r="F150" s="12">
        <f>SUM(F151)</f>
        <v>7039</v>
      </c>
      <c r="G150" s="12">
        <f t="shared" ref="G150" si="69">SUM(G151)</f>
        <v>5605</v>
      </c>
      <c r="H150" s="90"/>
      <c r="I150" s="90"/>
      <c r="J150" s="90"/>
      <c r="K150" s="90"/>
      <c r="L150" s="90"/>
      <c r="M150" s="90"/>
      <c r="N150" s="90"/>
      <c r="O150" s="90"/>
    </row>
    <row r="151" spans="1:15" s="79" customFormat="1" x14ac:dyDescent="0.2">
      <c r="A151" s="47"/>
      <c r="B151" s="13">
        <v>412</v>
      </c>
      <c r="C151" s="80"/>
      <c r="D151" s="51" t="s">
        <v>46</v>
      </c>
      <c r="E151" s="46">
        <f>SUM(E152:E153)</f>
        <v>0</v>
      </c>
      <c r="F151" s="46">
        <f>SUM(F152:F153)</f>
        <v>7039</v>
      </c>
      <c r="G151" s="46">
        <f t="shared" ref="G151" si="70">SUM(G152:G153)</f>
        <v>5605</v>
      </c>
      <c r="H151" s="78"/>
      <c r="I151" s="78"/>
      <c r="J151" s="78"/>
      <c r="K151" s="78"/>
      <c r="L151" s="78"/>
      <c r="M151" s="78"/>
      <c r="N151" s="78"/>
      <c r="O151" s="78"/>
    </row>
    <row r="152" spans="1:15" s="76" customFormat="1" x14ac:dyDescent="0.2">
      <c r="A152" s="49"/>
      <c r="B152" s="44">
        <v>4123</v>
      </c>
      <c r="C152" s="49"/>
      <c r="D152" s="49" t="s">
        <v>199</v>
      </c>
      <c r="E152" s="45">
        <f>POSEBNI_DIO_!C136</f>
        <v>0</v>
      </c>
      <c r="F152" s="45">
        <f>POSEBNI_DIO_!D136</f>
        <v>938</v>
      </c>
      <c r="G152" s="45">
        <f>POSEBNI_DIO_!E136</f>
        <v>0</v>
      </c>
      <c r="H152" s="75"/>
      <c r="I152" s="75"/>
      <c r="J152" s="75"/>
      <c r="K152" s="75"/>
      <c r="L152" s="75"/>
      <c r="M152" s="75"/>
      <c r="N152" s="75"/>
      <c r="O152" s="75"/>
    </row>
    <row r="153" spans="1:15" s="76" customFormat="1" x14ac:dyDescent="0.2">
      <c r="A153" s="49"/>
      <c r="B153" s="44">
        <v>4124</v>
      </c>
      <c r="C153" s="49"/>
      <c r="D153" s="49" t="s">
        <v>200</v>
      </c>
      <c r="E153" s="45">
        <f>POSEBNI_DIO_!C137</f>
        <v>0</v>
      </c>
      <c r="F153" s="45">
        <f>POSEBNI_DIO_!D137</f>
        <v>6101</v>
      </c>
      <c r="G153" s="45">
        <f>POSEBNI_DIO_!E137</f>
        <v>5605</v>
      </c>
      <c r="H153" s="75"/>
      <c r="I153" s="75"/>
      <c r="J153" s="75"/>
      <c r="K153" s="75"/>
      <c r="L153" s="75"/>
      <c r="M153" s="75"/>
      <c r="N153" s="75"/>
      <c r="O153" s="75"/>
    </row>
    <row r="154" spans="1:15" s="91" customFormat="1" x14ac:dyDescent="0.2">
      <c r="A154" s="48"/>
      <c r="B154" s="42">
        <v>42</v>
      </c>
      <c r="C154" s="48"/>
      <c r="D154" s="11" t="s">
        <v>6</v>
      </c>
      <c r="E154" s="12">
        <f>SUM(E155,E159,E161)</f>
        <v>7650.38</v>
      </c>
      <c r="F154" s="12">
        <f t="shared" ref="F154:G154" si="71">SUM(F155,F159,F161)</f>
        <v>3727</v>
      </c>
      <c r="G154" s="12">
        <f t="shared" si="71"/>
        <v>4548</v>
      </c>
      <c r="H154" s="90"/>
      <c r="I154" s="90"/>
      <c r="J154" s="90"/>
      <c r="K154" s="90"/>
      <c r="L154" s="90"/>
      <c r="M154" s="90"/>
      <c r="N154" s="90"/>
      <c r="O154" s="90"/>
    </row>
    <row r="155" spans="1:15" s="79" customFormat="1" x14ac:dyDescent="0.2">
      <c r="A155" s="47"/>
      <c r="B155" s="13">
        <v>422</v>
      </c>
      <c r="C155" s="80"/>
      <c r="D155" s="51" t="s">
        <v>47</v>
      </c>
      <c r="E155" s="46">
        <f>SUM(E156:E158)</f>
        <v>7650.38</v>
      </c>
      <c r="F155" s="46">
        <f>SUM(F156:F158)</f>
        <v>3280</v>
      </c>
      <c r="G155" s="46">
        <f t="shared" ref="G155" si="72">SUM(G156:G158)</f>
        <v>3951</v>
      </c>
      <c r="H155" s="78"/>
      <c r="I155" s="78"/>
      <c r="J155" s="78"/>
      <c r="K155" s="78"/>
      <c r="L155" s="78"/>
      <c r="M155" s="78"/>
      <c r="N155" s="78"/>
      <c r="O155" s="78"/>
    </row>
    <row r="156" spans="1:15" s="76" customFormat="1" x14ac:dyDescent="0.2">
      <c r="A156" s="49"/>
      <c r="B156" s="44" t="s">
        <v>95</v>
      </c>
      <c r="C156" s="49"/>
      <c r="D156" s="49" t="s">
        <v>96</v>
      </c>
      <c r="E156" s="45">
        <f>SUM(POSEBNI_DIO_!C140)</f>
        <v>7650.38</v>
      </c>
      <c r="F156" s="45">
        <f>SUM(POSEBNI_DIO_!D140)</f>
        <v>2617</v>
      </c>
      <c r="G156" s="45">
        <f>SUM(POSEBNI_DIO_!E140)</f>
        <v>1969</v>
      </c>
      <c r="H156" s="75"/>
      <c r="I156" s="75"/>
      <c r="J156" s="75"/>
      <c r="K156" s="75"/>
      <c r="L156" s="75"/>
      <c r="M156" s="75"/>
      <c r="N156" s="75"/>
      <c r="O156" s="75"/>
    </row>
    <row r="157" spans="1:15" s="76" customFormat="1" x14ac:dyDescent="0.2">
      <c r="A157" s="49"/>
      <c r="B157" s="44">
        <v>4222</v>
      </c>
      <c r="C157" s="49"/>
      <c r="D157" s="49" t="s">
        <v>203</v>
      </c>
      <c r="E157" s="45">
        <f>POSEBNI_DIO_!C141</f>
        <v>0</v>
      </c>
      <c r="F157" s="45">
        <f>POSEBNI_DIO_!D141</f>
        <v>663</v>
      </c>
      <c r="G157" s="45">
        <f>POSEBNI_DIO_!E141</f>
        <v>1982</v>
      </c>
      <c r="H157" s="75"/>
      <c r="I157" s="75"/>
      <c r="J157" s="75"/>
      <c r="K157" s="75"/>
      <c r="L157" s="75"/>
      <c r="M157" s="75"/>
      <c r="N157" s="75"/>
      <c r="O157" s="75"/>
    </row>
    <row r="158" spans="1:15" s="76" customFormat="1" x14ac:dyDescent="0.2">
      <c r="A158" s="49"/>
      <c r="B158" s="44" t="s">
        <v>162</v>
      </c>
      <c r="C158" s="49"/>
      <c r="D158" s="49" t="s">
        <v>156</v>
      </c>
      <c r="E158" s="45">
        <f>SUM(POSEBNI_DIO_!C142)</f>
        <v>0</v>
      </c>
      <c r="F158" s="45">
        <f>SUM(POSEBNI_DIO_!D142)</f>
        <v>0</v>
      </c>
      <c r="G158" s="45">
        <f>SUM(POSEBNI_DIO_!E142)</f>
        <v>0</v>
      </c>
      <c r="H158" s="75"/>
      <c r="I158" s="75"/>
      <c r="J158" s="75"/>
      <c r="K158" s="75"/>
      <c r="L158" s="75"/>
      <c r="M158" s="75"/>
      <c r="N158" s="75"/>
      <c r="O158" s="75"/>
    </row>
    <row r="159" spans="1:15" s="79" customFormat="1" x14ac:dyDescent="0.2">
      <c r="A159" s="47"/>
      <c r="B159" s="13" t="s">
        <v>166</v>
      </c>
      <c r="C159" s="80"/>
      <c r="D159" s="51" t="s">
        <v>50</v>
      </c>
      <c r="E159" s="46">
        <f>SUM(E160)</f>
        <v>0</v>
      </c>
      <c r="F159" s="46">
        <f t="shared" ref="F159:G159" si="73">SUM(F160)</f>
        <v>0</v>
      </c>
      <c r="G159" s="46">
        <f t="shared" si="73"/>
        <v>0</v>
      </c>
      <c r="H159" s="78"/>
      <c r="I159" s="78"/>
      <c r="J159" s="78"/>
      <c r="K159" s="78"/>
      <c r="L159" s="78"/>
      <c r="M159" s="78"/>
      <c r="N159" s="78"/>
      <c r="O159" s="78"/>
    </row>
    <row r="160" spans="1:15" s="76" customFormat="1" x14ac:dyDescent="0.2">
      <c r="A160" s="49"/>
      <c r="B160" s="44" t="s">
        <v>168</v>
      </c>
      <c r="C160" s="49"/>
      <c r="D160" s="49" t="s">
        <v>167</v>
      </c>
      <c r="E160" s="45">
        <v>0</v>
      </c>
      <c r="F160" s="45"/>
      <c r="G160" s="45"/>
      <c r="H160" s="75"/>
      <c r="I160" s="75"/>
      <c r="J160" s="75"/>
      <c r="K160" s="75"/>
      <c r="L160" s="75"/>
      <c r="M160" s="75"/>
      <c r="N160" s="75"/>
      <c r="O160" s="75"/>
    </row>
    <row r="161" spans="1:15" s="79" customFormat="1" x14ac:dyDescent="0.2">
      <c r="A161" s="47"/>
      <c r="B161" s="13">
        <v>426</v>
      </c>
      <c r="C161" s="80"/>
      <c r="D161" s="51" t="s">
        <v>51</v>
      </c>
      <c r="E161" s="46">
        <f>SUM(E162)</f>
        <v>0</v>
      </c>
      <c r="F161" s="46">
        <f t="shared" ref="F161:G161" si="74">SUM(F162)</f>
        <v>447</v>
      </c>
      <c r="G161" s="46">
        <f t="shared" si="74"/>
        <v>597</v>
      </c>
      <c r="H161" s="78"/>
      <c r="I161" s="78"/>
      <c r="J161" s="78"/>
      <c r="K161" s="78"/>
      <c r="L161" s="78"/>
      <c r="M161" s="78"/>
      <c r="N161" s="78"/>
      <c r="O161" s="78"/>
    </row>
    <row r="162" spans="1:15" s="76" customFormat="1" x14ac:dyDescent="0.2">
      <c r="A162" s="49"/>
      <c r="B162" s="44">
        <v>4262</v>
      </c>
      <c r="C162" s="49"/>
      <c r="D162" s="49" t="s">
        <v>159</v>
      </c>
      <c r="E162" s="45">
        <f>SUM(POSEBNI_DIO_!C144)</f>
        <v>0</v>
      </c>
      <c r="F162" s="45">
        <f>SUM(POSEBNI_DIO_!D144)</f>
        <v>447</v>
      </c>
      <c r="G162" s="45">
        <f>SUM(POSEBNI_DIO_!E144)</f>
        <v>597</v>
      </c>
      <c r="H162" s="75"/>
      <c r="I162" s="75"/>
      <c r="J162" s="75"/>
      <c r="K162" s="75"/>
      <c r="L162" s="75"/>
      <c r="M162" s="75"/>
      <c r="N162" s="75"/>
      <c r="O162" s="75"/>
    </row>
    <row r="163" spans="1:15" s="84" customFormat="1" x14ac:dyDescent="0.2">
      <c r="A163" s="66"/>
      <c r="B163" s="67"/>
      <c r="C163" s="59">
        <v>11</v>
      </c>
      <c r="D163" s="60" t="s">
        <v>25</v>
      </c>
      <c r="E163" s="64">
        <f>SUM(E154,E150)</f>
        <v>7650.38</v>
      </c>
      <c r="F163" s="64">
        <f>SUM(F154,F150)</f>
        <v>10766</v>
      </c>
      <c r="G163" s="64">
        <f t="shared" ref="G163" si="75">SUM(G154,G150)</f>
        <v>10153</v>
      </c>
      <c r="H163" s="83"/>
      <c r="I163" s="83"/>
      <c r="J163" s="83"/>
      <c r="K163" s="83"/>
      <c r="L163" s="83"/>
      <c r="M163" s="83"/>
      <c r="N163" s="83"/>
      <c r="O163" s="83"/>
    </row>
    <row r="164" spans="1:15" s="91" customFormat="1" x14ac:dyDescent="0.2">
      <c r="A164" s="48"/>
      <c r="B164" s="42">
        <v>42</v>
      </c>
      <c r="C164" s="48"/>
      <c r="D164" s="11" t="s">
        <v>6</v>
      </c>
      <c r="E164" s="12">
        <f>SUM(E165,E169)</f>
        <v>686.65</v>
      </c>
      <c r="F164" s="12">
        <f t="shared" ref="F164:G164" si="76">SUM(F165,F169)</f>
        <v>0</v>
      </c>
      <c r="G164" s="12">
        <f t="shared" si="76"/>
        <v>0</v>
      </c>
      <c r="H164" s="90"/>
      <c r="I164" s="90"/>
      <c r="J164" s="90"/>
      <c r="K164" s="90"/>
      <c r="L164" s="90"/>
      <c r="M164" s="90"/>
      <c r="N164" s="90"/>
      <c r="O164" s="90"/>
    </row>
    <row r="165" spans="1:15" s="79" customFormat="1" x14ac:dyDescent="0.2">
      <c r="A165" s="47"/>
      <c r="B165" s="13">
        <v>422</v>
      </c>
      <c r="C165" s="80"/>
      <c r="D165" s="51" t="s">
        <v>47</v>
      </c>
      <c r="E165" s="46">
        <f t="shared" ref="E165" si="77">SUM(E166:E168)</f>
        <v>686.65</v>
      </c>
      <c r="F165" s="46">
        <f t="shared" ref="F165:G165" si="78">SUM(F166:F168)</f>
        <v>0</v>
      </c>
      <c r="G165" s="46">
        <f t="shared" si="78"/>
        <v>0</v>
      </c>
      <c r="H165" s="78"/>
      <c r="I165" s="78"/>
      <c r="J165" s="78"/>
      <c r="K165" s="78"/>
      <c r="L165" s="78"/>
      <c r="M165" s="78"/>
      <c r="N165" s="78"/>
      <c r="O165" s="78"/>
    </row>
    <row r="166" spans="1:15" s="76" customFormat="1" x14ac:dyDescent="0.2">
      <c r="A166" s="49"/>
      <c r="B166" s="44" t="s">
        <v>95</v>
      </c>
      <c r="C166" s="49"/>
      <c r="D166" s="49" t="s">
        <v>96</v>
      </c>
      <c r="E166" s="45">
        <f>SUM(POSEBNI_DIO_!C91)</f>
        <v>686.65</v>
      </c>
      <c r="F166" s="45">
        <f>SUM(POSEBNI_DIO_!D91)</f>
        <v>0</v>
      </c>
      <c r="G166" s="45">
        <f>SUM(POSEBNI_DIO_!E91)</f>
        <v>0</v>
      </c>
      <c r="H166" s="75"/>
      <c r="I166" s="75"/>
      <c r="J166" s="75"/>
      <c r="K166" s="75"/>
      <c r="L166" s="75"/>
      <c r="M166" s="75"/>
      <c r="N166" s="75"/>
      <c r="O166" s="75"/>
    </row>
    <row r="167" spans="1:15" s="76" customFormat="1" x14ac:dyDescent="0.2">
      <c r="A167" s="49"/>
      <c r="B167" s="44" t="s">
        <v>94</v>
      </c>
      <c r="C167" s="49"/>
      <c r="D167" s="49" t="s">
        <v>169</v>
      </c>
      <c r="E167" s="45"/>
      <c r="F167" s="45"/>
      <c r="G167" s="45"/>
      <c r="H167" s="75"/>
      <c r="I167" s="75"/>
      <c r="J167" s="75"/>
      <c r="K167" s="75"/>
      <c r="L167" s="75"/>
      <c r="M167" s="75"/>
      <c r="N167" s="75"/>
      <c r="O167" s="75"/>
    </row>
    <row r="168" spans="1:15" s="76" customFormat="1" x14ac:dyDescent="0.2">
      <c r="A168" s="49"/>
      <c r="B168" s="44" t="s">
        <v>162</v>
      </c>
      <c r="C168" s="49"/>
      <c r="D168" s="49" t="s">
        <v>156</v>
      </c>
      <c r="E168" s="45"/>
      <c r="F168" s="45"/>
      <c r="G168" s="45"/>
      <c r="H168" s="75"/>
      <c r="I168" s="75"/>
      <c r="J168" s="75"/>
      <c r="K168" s="75"/>
      <c r="L168" s="75"/>
      <c r="M168" s="75"/>
      <c r="N168" s="75"/>
      <c r="O168" s="75"/>
    </row>
    <row r="169" spans="1:15" s="79" customFormat="1" x14ac:dyDescent="0.2">
      <c r="A169" s="47"/>
      <c r="B169" s="13" t="s">
        <v>166</v>
      </c>
      <c r="C169" s="80"/>
      <c r="D169" s="51" t="s">
        <v>50</v>
      </c>
      <c r="E169" s="46">
        <f>SUM(E170)</f>
        <v>0</v>
      </c>
      <c r="F169" s="46">
        <f t="shared" ref="F169:G169" si="79">SUM(F170)</f>
        <v>0</v>
      </c>
      <c r="G169" s="46">
        <f t="shared" si="79"/>
        <v>0</v>
      </c>
      <c r="H169" s="78"/>
      <c r="I169" s="78"/>
      <c r="J169" s="78"/>
      <c r="K169" s="78"/>
      <c r="L169" s="78"/>
      <c r="M169" s="78"/>
      <c r="N169" s="78"/>
      <c r="O169" s="78"/>
    </row>
    <row r="170" spans="1:15" s="76" customFormat="1" x14ac:dyDescent="0.2">
      <c r="A170" s="49"/>
      <c r="B170" s="44" t="s">
        <v>168</v>
      </c>
      <c r="C170" s="49"/>
      <c r="D170" s="49" t="s">
        <v>167</v>
      </c>
      <c r="E170" s="45">
        <v>0</v>
      </c>
      <c r="F170" s="45"/>
      <c r="G170" s="45"/>
      <c r="H170" s="75"/>
      <c r="I170" s="75"/>
      <c r="J170" s="75"/>
      <c r="K170" s="75"/>
      <c r="L170" s="75"/>
      <c r="M170" s="75"/>
      <c r="N170" s="75"/>
      <c r="O170" s="75"/>
    </row>
    <row r="171" spans="1:15" s="84" customFormat="1" x14ac:dyDescent="0.2">
      <c r="A171" s="66"/>
      <c r="B171" s="67"/>
      <c r="C171" s="59" t="s">
        <v>141</v>
      </c>
      <c r="D171" s="60" t="s">
        <v>26</v>
      </c>
      <c r="E171" s="64">
        <f>SUM(E165,E169)</f>
        <v>686.65</v>
      </c>
      <c r="F171" s="64">
        <f t="shared" ref="F171:G171" si="80">SUM(F165,F169)</f>
        <v>0</v>
      </c>
      <c r="G171" s="64">
        <f t="shared" si="80"/>
        <v>0</v>
      </c>
      <c r="H171" s="83"/>
      <c r="I171" s="83"/>
      <c r="J171" s="83"/>
      <c r="K171" s="83"/>
      <c r="L171" s="83"/>
      <c r="M171" s="83"/>
      <c r="N171" s="83"/>
      <c r="O171" s="83"/>
    </row>
    <row r="172" spans="1:15" x14ac:dyDescent="0.2">
      <c r="A172" s="244" t="s">
        <v>13</v>
      </c>
      <c r="B172" s="244"/>
      <c r="C172" s="244"/>
      <c r="D172" s="244"/>
      <c r="E172" s="46">
        <f>SUM(E149,E44)</f>
        <v>515305.91999999993</v>
      </c>
      <c r="F172" s="46">
        <f t="shared" ref="F172:G172" si="81">SUM(F149,F44)</f>
        <v>546676</v>
      </c>
      <c r="G172" s="46">
        <f t="shared" si="81"/>
        <v>653269</v>
      </c>
    </row>
  </sheetData>
  <mergeCells count="7">
    <mergeCell ref="A2:G2"/>
    <mergeCell ref="A1:G1"/>
    <mergeCell ref="A172:D172"/>
    <mergeCell ref="A4:D4"/>
    <mergeCell ref="A41:G41"/>
    <mergeCell ref="A43:D43"/>
    <mergeCell ref="A35:D35"/>
  </mergeCells>
  <phoneticPr fontId="28" type="noConversion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13"/>
  <sheetViews>
    <sheetView zoomScaleNormal="100" workbookViewId="0">
      <selection activeCell="B8" sqref="B8"/>
    </sheetView>
  </sheetViews>
  <sheetFormatPr defaultColWidth="9.140625" defaultRowHeight="15.75" x14ac:dyDescent="0.25"/>
  <cols>
    <col min="1" max="1" width="36.42578125" style="31" customWidth="1"/>
    <col min="2" max="2" width="17.5703125" style="31" customWidth="1"/>
    <col min="3" max="3" width="14.42578125" style="31" customWidth="1"/>
    <col min="4" max="4" width="16.28515625" style="31" customWidth="1"/>
    <col min="5" max="16384" width="9.140625" style="31"/>
  </cols>
  <sheetData>
    <row r="1" spans="1:4" x14ac:dyDescent="0.25">
      <c r="A1" s="251"/>
      <c r="B1" s="251"/>
      <c r="C1" s="251"/>
      <c r="D1" s="251"/>
    </row>
    <row r="2" spans="1:4" ht="15.75" customHeight="1" x14ac:dyDescent="0.25">
      <c r="A2" s="251" t="s">
        <v>208</v>
      </c>
      <c r="B2" s="251"/>
      <c r="C2" s="251"/>
      <c r="D2" s="251"/>
    </row>
    <row r="3" spans="1:4" x14ac:dyDescent="0.25">
      <c r="A3" s="251" t="s">
        <v>14</v>
      </c>
      <c r="B3" s="251"/>
      <c r="C3" s="251"/>
      <c r="D3" s="251"/>
    </row>
    <row r="4" spans="1:4" ht="31.5" customHeight="1" x14ac:dyDescent="0.25">
      <c r="A4" s="251" t="s">
        <v>209</v>
      </c>
      <c r="B4" s="251"/>
      <c r="C4" s="251"/>
      <c r="D4" s="251"/>
    </row>
    <row r="5" spans="1:4" x14ac:dyDescent="0.25">
      <c r="A5" s="251" t="s">
        <v>30</v>
      </c>
      <c r="B5" s="251"/>
      <c r="C5" s="251"/>
      <c r="D5" s="252"/>
    </row>
    <row r="6" spans="1:4" x14ac:dyDescent="0.25">
      <c r="A6" s="22"/>
      <c r="B6" s="22"/>
      <c r="C6" s="22"/>
      <c r="D6" s="22"/>
    </row>
    <row r="7" spans="1:4" x14ac:dyDescent="0.25">
      <c r="A7" s="251" t="s">
        <v>31</v>
      </c>
      <c r="B7" s="251"/>
      <c r="C7" s="251"/>
      <c r="D7" s="253"/>
    </row>
    <row r="8" spans="1:4" x14ac:dyDescent="0.25">
      <c r="A8" s="22"/>
      <c r="B8" s="22"/>
      <c r="C8" s="22"/>
      <c r="D8" s="22"/>
    </row>
    <row r="9" spans="1:4" s="102" customFormat="1" ht="31.5" x14ac:dyDescent="0.25">
      <c r="A9" s="101" t="s">
        <v>32</v>
      </c>
      <c r="B9" s="134" t="s">
        <v>197</v>
      </c>
      <c r="C9" s="134" t="s">
        <v>207</v>
      </c>
      <c r="D9" s="134" t="s">
        <v>206</v>
      </c>
    </row>
    <row r="10" spans="1:4" s="105" customFormat="1" ht="11.25" x14ac:dyDescent="0.2">
      <c r="A10" s="103">
        <v>1</v>
      </c>
      <c r="B10" s="104">
        <v>2</v>
      </c>
      <c r="C10" s="104">
        <v>3</v>
      </c>
      <c r="D10" s="104">
        <v>4</v>
      </c>
    </row>
    <row r="11" spans="1:4" s="174" customFormat="1" ht="15" x14ac:dyDescent="0.25">
      <c r="A11" s="172" t="s">
        <v>144</v>
      </c>
      <c r="B11" s="173">
        <f>SUM(B12)</f>
        <v>515305.91999999993</v>
      </c>
      <c r="C11" s="173">
        <f t="shared" ref="C11:D11" si="0">SUM(C12)</f>
        <v>546676</v>
      </c>
      <c r="D11" s="173">
        <f t="shared" si="0"/>
        <v>653269</v>
      </c>
    </row>
    <row r="12" spans="1:4" s="102" customFormat="1" ht="17.25" customHeight="1" x14ac:dyDescent="0.25">
      <c r="A12" s="106" t="s">
        <v>161</v>
      </c>
      <c r="B12" s="189">
        <f>SUM(B13:B13)</f>
        <v>515305.91999999993</v>
      </c>
      <c r="C12" s="189">
        <f>SUM(C13:C13)</f>
        <v>546676</v>
      </c>
      <c r="D12" s="189">
        <f>SUM(D13:D13)</f>
        <v>653269</v>
      </c>
    </row>
    <row r="13" spans="1:4" s="102" customFormat="1" ht="15" x14ac:dyDescent="0.25">
      <c r="A13" s="187" t="s">
        <v>160</v>
      </c>
      <c r="B13" s="188">
        <f>'RAČUN PRIHODA I RASHODA'!E172</f>
        <v>515305.91999999993</v>
      </c>
      <c r="C13" s="188">
        <f>'RAČUN PRIHODA I RASHODA'!F172</f>
        <v>546676</v>
      </c>
      <c r="D13" s="188">
        <f>'RAČUN PRIHODA I RASHODA'!G172</f>
        <v>653269</v>
      </c>
    </row>
  </sheetData>
  <mergeCells count="6">
    <mergeCell ref="A1:D1"/>
    <mergeCell ref="A3:D3"/>
    <mergeCell ref="A5:D5"/>
    <mergeCell ref="A7:D7"/>
    <mergeCell ref="A2:D2"/>
    <mergeCell ref="A4:D4"/>
  </mergeCells>
  <pageMargins left="0.70866141732283472" right="0.70866141732283472" top="0.74803149606299213" bottom="0.74803149606299213" header="0.31496062992125984" footer="0.31496062992125984"/>
  <pageSetup paperSize="9" scale="7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7"/>
  <sheetViews>
    <sheetView zoomScaleNormal="100" workbookViewId="0">
      <selection sqref="A1:G1"/>
    </sheetView>
  </sheetViews>
  <sheetFormatPr defaultColWidth="8.85546875" defaultRowHeight="15.75" x14ac:dyDescent="0.25"/>
  <cols>
    <col min="1" max="1" width="8" style="19" customWidth="1"/>
    <col min="2" max="2" width="8.7109375" style="19" customWidth="1"/>
    <col min="3" max="3" width="5.42578125" style="19" bestFit="1" customWidth="1"/>
    <col min="4" max="4" width="32.28515625" style="19" customWidth="1"/>
    <col min="5" max="7" width="13.28515625" style="19" customWidth="1"/>
    <col min="8" max="16384" width="8.85546875" style="19"/>
  </cols>
  <sheetData>
    <row r="1" spans="1:7" x14ac:dyDescent="0.25">
      <c r="A1" s="257" t="s">
        <v>209</v>
      </c>
      <c r="B1" s="257"/>
      <c r="C1" s="257"/>
      <c r="D1" s="257"/>
      <c r="E1" s="257"/>
      <c r="F1" s="257"/>
      <c r="G1" s="257"/>
    </row>
    <row r="2" spans="1:7" ht="21" customHeight="1" x14ac:dyDescent="0.25">
      <c r="A2" s="254" t="s">
        <v>14</v>
      </c>
      <c r="B2" s="254"/>
      <c r="C2" s="254"/>
      <c r="D2" s="254"/>
      <c r="E2" s="254"/>
      <c r="F2" s="254"/>
      <c r="G2" s="254"/>
    </row>
    <row r="3" spans="1:7" x14ac:dyDescent="0.25">
      <c r="A3" s="23"/>
      <c r="B3" s="23"/>
      <c r="C3" s="23"/>
      <c r="D3" s="23"/>
      <c r="E3" s="23"/>
      <c r="F3" s="23"/>
      <c r="G3" s="23"/>
    </row>
    <row r="4" spans="1:7" x14ac:dyDescent="0.25">
      <c r="A4" s="254" t="s">
        <v>66</v>
      </c>
      <c r="B4" s="255"/>
      <c r="C4" s="255"/>
      <c r="D4" s="255"/>
      <c r="E4" s="255"/>
      <c r="F4" s="255"/>
      <c r="G4" s="255"/>
    </row>
    <row r="5" spans="1:7" s="107" customFormat="1" ht="31.5" x14ac:dyDescent="0.25">
      <c r="A5" s="123" t="s">
        <v>15</v>
      </c>
      <c r="B5" s="123" t="s">
        <v>28</v>
      </c>
      <c r="C5" s="123" t="s">
        <v>24</v>
      </c>
      <c r="D5" s="123" t="s">
        <v>2</v>
      </c>
      <c r="E5" s="134" t="s">
        <v>197</v>
      </c>
      <c r="F5" s="134" t="s">
        <v>207</v>
      </c>
      <c r="G5" s="134" t="s">
        <v>206</v>
      </c>
    </row>
    <row r="6" spans="1:7" s="108" customFormat="1" ht="12" x14ac:dyDescent="0.2">
      <c r="A6" s="256">
        <v>1</v>
      </c>
      <c r="B6" s="256"/>
      <c r="C6" s="256"/>
      <c r="D6" s="256"/>
      <c r="E6" s="110">
        <v>2</v>
      </c>
      <c r="F6" s="110">
        <v>3</v>
      </c>
      <c r="G6" s="110">
        <v>4</v>
      </c>
    </row>
    <row r="7" spans="1:7" ht="31.5" x14ac:dyDescent="0.25">
      <c r="A7" s="109">
        <v>8</v>
      </c>
      <c r="B7" s="111"/>
      <c r="C7" s="111"/>
      <c r="D7" s="111" t="s">
        <v>67</v>
      </c>
      <c r="E7" s="124">
        <f>SUM(E8)</f>
        <v>0</v>
      </c>
      <c r="F7" s="124">
        <f t="shared" ref="F7:G7" si="0">SUM(F8)</f>
        <v>0</v>
      </c>
      <c r="G7" s="124">
        <f t="shared" si="0"/>
        <v>0</v>
      </c>
    </row>
    <row r="8" spans="1:7" s="132" customFormat="1" x14ac:dyDescent="0.25">
      <c r="A8" s="131"/>
      <c r="B8" s="131">
        <v>84</v>
      </c>
      <c r="C8" s="119"/>
      <c r="D8" s="120" t="s">
        <v>68</v>
      </c>
      <c r="E8" s="125">
        <f>SUM(E9)</f>
        <v>0</v>
      </c>
      <c r="F8" s="125">
        <f>SUM(F9)</f>
        <v>0</v>
      </c>
      <c r="G8" s="125">
        <f t="shared" ref="G8:G9" si="1">SUM(G9)</f>
        <v>0</v>
      </c>
    </row>
    <row r="9" spans="1:7" s="132" customFormat="1" ht="47.25" x14ac:dyDescent="0.25">
      <c r="A9" s="131"/>
      <c r="B9" s="131" t="s">
        <v>115</v>
      </c>
      <c r="C9" s="119"/>
      <c r="D9" s="125" t="s">
        <v>116</v>
      </c>
      <c r="E9" s="125">
        <f>SUM(E10)</f>
        <v>0</v>
      </c>
      <c r="F9" s="125">
        <f>SUM(F10)</f>
        <v>0</v>
      </c>
      <c r="G9" s="125">
        <f t="shared" si="1"/>
        <v>0</v>
      </c>
    </row>
    <row r="10" spans="1:7" ht="31.5" x14ac:dyDescent="0.25">
      <c r="A10" s="121"/>
      <c r="B10" s="121">
        <v>8422</v>
      </c>
      <c r="C10" s="122"/>
      <c r="D10" s="126" t="s">
        <v>114</v>
      </c>
      <c r="E10" s="126">
        <v>0</v>
      </c>
      <c r="F10" s="126">
        <v>0</v>
      </c>
      <c r="G10" s="32">
        <v>0</v>
      </c>
    </row>
    <row r="11" spans="1:7" s="24" customFormat="1" ht="31.5" x14ac:dyDescent="0.25">
      <c r="A11" s="113"/>
      <c r="B11" s="114"/>
      <c r="C11" s="115">
        <v>81</v>
      </c>
      <c r="D11" s="116" t="s">
        <v>60</v>
      </c>
      <c r="E11" s="130">
        <f>SUM(E7)</f>
        <v>0</v>
      </c>
      <c r="F11" s="130">
        <f t="shared" ref="F11:G11" si="2">SUM(F7)</f>
        <v>0</v>
      </c>
      <c r="G11" s="130">
        <f t="shared" si="2"/>
        <v>0</v>
      </c>
    </row>
    <row r="12" spans="1:7" ht="31.5" x14ac:dyDescent="0.25">
      <c r="A12" s="117">
        <v>5</v>
      </c>
      <c r="B12" s="118"/>
      <c r="C12" s="119"/>
      <c r="D12" s="120" t="s">
        <v>69</v>
      </c>
      <c r="E12" s="125">
        <f>SUM(E13)</f>
        <v>0</v>
      </c>
      <c r="F12" s="125">
        <f t="shared" ref="F12:G14" si="3">SUM(F13)</f>
        <v>0</v>
      </c>
      <c r="G12" s="125">
        <f t="shared" si="3"/>
        <v>0</v>
      </c>
    </row>
    <row r="13" spans="1:7" s="132" customFormat="1" ht="31.5" x14ac:dyDescent="0.25">
      <c r="A13" s="131"/>
      <c r="B13" s="131">
        <v>54</v>
      </c>
      <c r="C13" s="119"/>
      <c r="D13" s="120" t="s">
        <v>70</v>
      </c>
      <c r="E13" s="125">
        <f>SUM(E14)</f>
        <v>0</v>
      </c>
      <c r="F13" s="125">
        <f>SUM(F14)</f>
        <v>0</v>
      </c>
      <c r="G13" s="125">
        <f t="shared" si="3"/>
        <v>0</v>
      </c>
    </row>
    <row r="14" spans="1:7" s="132" customFormat="1" ht="63" x14ac:dyDescent="0.25">
      <c r="A14" s="131"/>
      <c r="B14" s="131" t="s">
        <v>117</v>
      </c>
      <c r="C14" s="119"/>
      <c r="D14" s="125" t="s">
        <v>118</v>
      </c>
      <c r="E14" s="125">
        <f>SUM(E15)</f>
        <v>0</v>
      </c>
      <c r="F14" s="125">
        <f>SUM(F15)</f>
        <v>0</v>
      </c>
      <c r="G14" s="125">
        <f t="shared" si="3"/>
        <v>0</v>
      </c>
    </row>
    <row r="15" spans="1:7" ht="47.25" x14ac:dyDescent="0.25">
      <c r="A15" s="121"/>
      <c r="B15" s="121" t="s">
        <v>119</v>
      </c>
      <c r="C15" s="122"/>
      <c r="D15" s="126" t="s">
        <v>120</v>
      </c>
      <c r="E15" s="126">
        <v>0</v>
      </c>
      <c r="F15" s="126">
        <v>0</v>
      </c>
      <c r="G15" s="32">
        <v>0</v>
      </c>
    </row>
    <row r="16" spans="1:7" s="24" customFormat="1" x14ac:dyDescent="0.25">
      <c r="A16" s="113"/>
      <c r="B16" s="114"/>
      <c r="C16" s="115">
        <v>11</v>
      </c>
      <c r="D16" s="116" t="s">
        <v>23</v>
      </c>
      <c r="E16" s="130"/>
      <c r="F16" s="130"/>
      <c r="G16" s="130"/>
    </row>
    <row r="18" spans="1:7" ht="31.5" x14ac:dyDescent="0.25">
      <c r="A18" s="162" t="s">
        <v>15</v>
      </c>
      <c r="B18" s="162" t="s">
        <v>28</v>
      </c>
      <c r="C18" s="162" t="s">
        <v>24</v>
      </c>
      <c r="D18" s="163" t="s">
        <v>2</v>
      </c>
      <c r="E18" s="134" t="s">
        <v>197</v>
      </c>
      <c r="F18" s="134" t="s">
        <v>207</v>
      </c>
      <c r="G18" s="134" t="s">
        <v>206</v>
      </c>
    </row>
    <row r="19" spans="1:7" x14ac:dyDescent="0.25">
      <c r="A19" s="256">
        <v>1</v>
      </c>
      <c r="B19" s="256"/>
      <c r="C19" s="256"/>
      <c r="D19" s="256"/>
      <c r="E19" s="110">
        <v>2</v>
      </c>
      <c r="F19" s="110">
        <v>3</v>
      </c>
      <c r="G19" s="110">
        <v>4</v>
      </c>
    </row>
    <row r="20" spans="1:7" x14ac:dyDescent="0.25">
      <c r="A20" s="164" t="s">
        <v>123</v>
      </c>
      <c r="B20" s="164"/>
      <c r="C20" s="164"/>
      <c r="D20" s="164"/>
      <c r="E20" s="165">
        <f>SUM(E21:E28)</f>
        <v>33400.620000000003</v>
      </c>
      <c r="F20" s="165">
        <f>SUM(F21:F28)</f>
        <v>24963.93</v>
      </c>
      <c r="G20" s="165">
        <f t="shared" ref="G20" si="4">SUM(G21:G28)</f>
        <v>22900.059999999998</v>
      </c>
    </row>
    <row r="21" spans="1:7" x14ac:dyDescent="0.25">
      <c r="A21" s="162"/>
      <c r="B21" s="162"/>
      <c r="C21" s="166" t="s">
        <v>139</v>
      </c>
      <c r="D21" s="167" t="s">
        <v>124</v>
      </c>
      <c r="E21" s="168"/>
      <c r="F21" s="168"/>
      <c r="G21" s="168"/>
    </row>
    <row r="22" spans="1:7" x14ac:dyDescent="0.25">
      <c r="A22" s="162"/>
      <c r="B22" s="162"/>
      <c r="C22" s="166" t="s">
        <v>121</v>
      </c>
      <c r="D22" s="167" t="s">
        <v>125</v>
      </c>
      <c r="E22" s="168"/>
      <c r="F22" s="168"/>
      <c r="G22" s="168"/>
    </row>
    <row r="23" spans="1:7" x14ac:dyDescent="0.25">
      <c r="A23" s="162"/>
      <c r="B23" s="162"/>
      <c r="C23" s="166" t="s">
        <v>126</v>
      </c>
      <c r="D23" s="167" t="s">
        <v>127</v>
      </c>
      <c r="E23" s="168">
        <v>11579.57</v>
      </c>
      <c r="F23" s="168">
        <f>E32</f>
        <v>16582</v>
      </c>
      <c r="G23" s="168">
        <f>15156.96-0.4</f>
        <v>15156.56</v>
      </c>
    </row>
    <row r="24" spans="1:7" x14ac:dyDescent="0.25">
      <c r="A24" s="162"/>
      <c r="B24" s="162"/>
      <c r="C24" s="166" t="s">
        <v>128</v>
      </c>
      <c r="D24" s="167" t="s">
        <v>129</v>
      </c>
      <c r="E24" s="168">
        <v>6802.52</v>
      </c>
      <c r="F24" s="168">
        <f>E33</f>
        <v>8381.77</v>
      </c>
      <c r="G24" s="168">
        <f>7743.5</f>
        <v>7743.5</v>
      </c>
    </row>
    <row r="25" spans="1:7" x14ac:dyDescent="0.25">
      <c r="A25" s="162"/>
      <c r="B25" s="162"/>
      <c r="C25" s="166" t="s">
        <v>130</v>
      </c>
      <c r="D25" s="167" t="s">
        <v>131</v>
      </c>
      <c r="E25" s="168">
        <f>15018.53</f>
        <v>15018.53</v>
      </c>
      <c r="F25" s="168">
        <f>E34</f>
        <v>0.16000000000167347</v>
      </c>
      <c r="G25" s="168"/>
    </row>
    <row r="26" spans="1:7" x14ac:dyDescent="0.25">
      <c r="A26" s="162"/>
      <c r="B26" s="162"/>
      <c r="C26" s="166" t="s">
        <v>132</v>
      </c>
      <c r="D26" s="167" t="s">
        <v>133</v>
      </c>
      <c r="E26" s="168"/>
      <c r="F26" s="168"/>
      <c r="G26" s="168"/>
    </row>
    <row r="27" spans="1:7" ht="47.25" x14ac:dyDescent="0.25">
      <c r="A27" s="162"/>
      <c r="B27" s="162"/>
      <c r="C27" s="166" t="s">
        <v>134</v>
      </c>
      <c r="D27" s="169" t="s">
        <v>135</v>
      </c>
      <c r="E27" s="168"/>
      <c r="F27" s="168"/>
      <c r="G27" s="168"/>
    </row>
    <row r="28" spans="1:7" x14ac:dyDescent="0.25">
      <c r="A28" s="162"/>
      <c r="B28" s="162"/>
      <c r="C28" s="166" t="s">
        <v>136</v>
      </c>
      <c r="D28" s="167" t="s">
        <v>137</v>
      </c>
      <c r="E28" s="168"/>
      <c r="F28" s="168"/>
      <c r="G28" s="168"/>
    </row>
    <row r="29" spans="1:7" x14ac:dyDescent="0.25">
      <c r="A29" s="164" t="s">
        <v>138</v>
      </c>
      <c r="B29" s="164"/>
      <c r="C29" s="164"/>
      <c r="D29" s="164"/>
      <c r="E29" s="165">
        <f>SUM(E30:E37)</f>
        <v>24963.93</v>
      </c>
      <c r="F29" s="165">
        <f>SUM(F30:F37)</f>
        <v>24963.93</v>
      </c>
      <c r="G29" s="165">
        <f>SUM(G30:G37)</f>
        <v>22900.11</v>
      </c>
    </row>
    <row r="30" spans="1:7" x14ac:dyDescent="0.25">
      <c r="A30" s="170"/>
      <c r="B30" s="170"/>
      <c r="C30" s="166" t="s">
        <v>139</v>
      </c>
      <c r="D30" s="167" t="s">
        <v>124</v>
      </c>
      <c r="E30" s="171">
        <f>E21+'RAČUN PRIHODA I RASHODA'!E34-'RAČUN PRIHODA I RASHODA'!E86-'RAČUN PRIHODA I RASHODA'!E163</f>
        <v>0</v>
      </c>
      <c r="F30" s="171"/>
      <c r="G30" s="171">
        <f>G21+'RAČUN PRIHODA I RASHODA'!G34-'RAČUN PRIHODA I RASHODA'!G86-'RAČUN PRIHODA I RASHODA'!G163</f>
        <v>0</v>
      </c>
    </row>
    <row r="31" spans="1:7" x14ac:dyDescent="0.25">
      <c r="A31" s="170"/>
      <c r="B31" s="170"/>
      <c r="C31" s="166" t="s">
        <v>121</v>
      </c>
      <c r="D31" s="167" t="s">
        <v>125</v>
      </c>
      <c r="E31" s="171"/>
      <c r="F31" s="171"/>
      <c r="G31" s="171"/>
    </row>
    <row r="32" spans="1:7" x14ac:dyDescent="0.25">
      <c r="A32" s="170"/>
      <c r="B32" s="170"/>
      <c r="C32" s="166" t="s">
        <v>126</v>
      </c>
      <c r="D32" s="167" t="s">
        <v>127</v>
      </c>
      <c r="E32" s="171">
        <f>E23+'RAČUN PRIHODA I RASHODA'!E25-'RAČUN PRIHODA I RASHODA'!E110</f>
        <v>16582</v>
      </c>
      <c r="F32" s="171">
        <f>F23+'RAČUN PRIHODA I RASHODA'!F25-'RAČUN PRIHODA I RASHODA'!F110</f>
        <v>16582</v>
      </c>
      <c r="G32" s="171">
        <f>G23+'RAČUN PRIHODA I RASHODA'!G25-'RAČUN PRIHODA I RASHODA'!G110</f>
        <v>15156.61</v>
      </c>
    </row>
    <row r="33" spans="1:7" x14ac:dyDescent="0.25">
      <c r="A33" s="170"/>
      <c r="B33" s="170"/>
      <c r="C33" s="166" t="s">
        <v>128</v>
      </c>
      <c r="D33" s="167" t="s">
        <v>129</v>
      </c>
      <c r="E33" s="171">
        <f>E24+'RAČUN PRIHODA I RASHODA'!E18-'RAČUN PRIHODA I RASHODA'!E125-'RAČUN PRIHODA I RASHODA'!E171</f>
        <v>8381.77</v>
      </c>
      <c r="F33" s="171">
        <f>F24+'RAČUN PRIHODA I RASHODA'!F18-'RAČUN PRIHODA I RASHODA'!F125</f>
        <v>8381.77</v>
      </c>
      <c r="G33" s="171">
        <f>G24+'RAČUN PRIHODA I RASHODA'!G18-'RAČUN PRIHODA I RASHODA'!G125-'RAČUN PRIHODA I RASHODA'!G171</f>
        <v>7743.5</v>
      </c>
    </row>
    <row r="34" spans="1:7" x14ac:dyDescent="0.25">
      <c r="A34" s="170"/>
      <c r="B34" s="170"/>
      <c r="C34" s="166" t="s">
        <v>130</v>
      </c>
      <c r="D34" s="167" t="s">
        <v>131</v>
      </c>
      <c r="E34" s="171">
        <f>E25+'RAČUN PRIHODA I RASHODA'!E14-'RAČUN PRIHODA I RASHODA'!E140</f>
        <v>0.16000000000167347</v>
      </c>
      <c r="F34" s="171">
        <f>F25+'RAČUN PRIHODA I RASHODA'!F14-'RAČUN PRIHODA I RASHODA'!F140</f>
        <v>0.16000000000167347</v>
      </c>
      <c r="G34" s="171"/>
    </row>
    <row r="35" spans="1:7" x14ac:dyDescent="0.25">
      <c r="A35" s="170"/>
      <c r="B35" s="170"/>
      <c r="C35" s="166" t="s">
        <v>132</v>
      </c>
      <c r="D35" s="167" t="s">
        <v>140</v>
      </c>
      <c r="E35" s="171"/>
      <c r="F35" s="171"/>
      <c r="G35" s="171"/>
    </row>
    <row r="36" spans="1:7" ht="47.25" x14ac:dyDescent="0.25">
      <c r="A36" s="170"/>
      <c r="B36" s="170"/>
      <c r="C36" s="166" t="s">
        <v>134</v>
      </c>
      <c r="D36" s="169" t="s">
        <v>135</v>
      </c>
      <c r="E36" s="171"/>
      <c r="F36" s="171"/>
      <c r="G36" s="171"/>
    </row>
    <row r="37" spans="1:7" x14ac:dyDescent="0.25">
      <c r="A37" s="170"/>
      <c r="B37" s="170"/>
      <c r="C37" s="166" t="s">
        <v>136</v>
      </c>
      <c r="D37" s="167" t="s">
        <v>137</v>
      </c>
      <c r="E37" s="171"/>
      <c r="F37" s="171"/>
      <c r="G37" s="171"/>
    </row>
  </sheetData>
  <mergeCells count="5">
    <mergeCell ref="A2:G2"/>
    <mergeCell ref="A4:G4"/>
    <mergeCell ref="A6:D6"/>
    <mergeCell ref="A1:G1"/>
    <mergeCell ref="A19:D19"/>
  </mergeCells>
  <pageMargins left="0.70866141732283472" right="0.70866141732283472" top="0.74803149606299213" bottom="0.74803149606299213" header="0.31496062992125984" footer="0.31496062992125984"/>
  <pageSetup paperSize="9" scale="7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44"/>
  <sheetViews>
    <sheetView tabSelected="1" zoomScaleNormal="100" workbookViewId="0">
      <selection activeCell="A2" sqref="A2:E2"/>
    </sheetView>
  </sheetViews>
  <sheetFormatPr defaultColWidth="9.140625" defaultRowHeight="15.75" x14ac:dyDescent="0.25"/>
  <cols>
    <col min="1" max="1" width="12.42578125" style="39" customWidth="1"/>
    <col min="2" max="2" width="52.28515625" style="39" customWidth="1"/>
    <col min="3" max="3" width="11.85546875" style="39" bestFit="1" customWidth="1"/>
    <col min="4" max="4" width="11.42578125" style="39" bestFit="1" customWidth="1"/>
    <col min="5" max="5" width="11.85546875" style="27" customWidth="1"/>
    <col min="6" max="7" width="10.7109375" style="27" bestFit="1" customWidth="1"/>
    <col min="8" max="8" width="10.28515625" style="27" bestFit="1" customWidth="1"/>
    <col min="9" max="9" width="11.85546875" style="27" bestFit="1" customWidth="1"/>
    <col min="10" max="10" width="15.42578125" style="27" customWidth="1"/>
    <col min="11" max="11" width="9.140625" style="27" customWidth="1"/>
    <col min="12" max="16384" width="9.140625" style="27"/>
  </cols>
  <sheetData>
    <row r="1" spans="1:5" ht="15.75" customHeight="1" x14ac:dyDescent="0.25">
      <c r="A1" s="257" t="s">
        <v>209</v>
      </c>
      <c r="B1" s="257"/>
      <c r="C1" s="257"/>
      <c r="D1" s="257"/>
      <c r="E1" s="257"/>
    </row>
    <row r="2" spans="1:5" s="25" customFormat="1" ht="15.75" customHeight="1" x14ac:dyDescent="0.25">
      <c r="A2" s="257" t="s">
        <v>38</v>
      </c>
      <c r="B2" s="257"/>
      <c r="C2" s="257"/>
      <c r="D2" s="257"/>
      <c r="E2" s="257"/>
    </row>
    <row r="3" spans="1:5" s="30" customFormat="1" x14ac:dyDescent="0.25">
      <c r="A3" s="257"/>
      <c r="B3" s="257"/>
      <c r="C3" s="257"/>
      <c r="D3" s="257"/>
      <c r="E3" s="257"/>
    </row>
    <row r="4" spans="1:5" s="30" customFormat="1" ht="31.5" x14ac:dyDescent="0.25">
      <c r="A4" s="133" t="s">
        <v>33</v>
      </c>
      <c r="B4" s="133" t="s">
        <v>34</v>
      </c>
      <c r="C4" s="134" t="s">
        <v>197</v>
      </c>
      <c r="D4" s="134" t="s">
        <v>207</v>
      </c>
      <c r="E4" s="134" t="s">
        <v>206</v>
      </c>
    </row>
    <row r="5" spans="1:5" s="40" customFormat="1" ht="11.25" x14ac:dyDescent="0.2">
      <c r="A5" s="258">
        <v>1</v>
      </c>
      <c r="B5" s="258"/>
      <c r="C5" s="135">
        <v>2</v>
      </c>
      <c r="D5" s="135">
        <v>3</v>
      </c>
      <c r="E5" s="136">
        <v>4</v>
      </c>
    </row>
    <row r="6" spans="1:5" s="30" customFormat="1" x14ac:dyDescent="0.25">
      <c r="A6" s="137" t="s">
        <v>146</v>
      </c>
      <c r="B6" s="138" t="s">
        <v>147</v>
      </c>
      <c r="C6" s="139">
        <f>SUM(C7,C47,C115)</f>
        <v>515305.91999999993</v>
      </c>
      <c r="D6" s="139">
        <f>SUM(D7,D47,D115)</f>
        <v>546676</v>
      </c>
      <c r="E6" s="139">
        <f t="shared" ref="E6" si="0">SUM(E7,E47,E115)</f>
        <v>653269</v>
      </c>
    </row>
    <row r="7" spans="1:5" s="30" customFormat="1" x14ac:dyDescent="0.25">
      <c r="A7" s="215" t="s">
        <v>145</v>
      </c>
      <c r="B7" s="216" t="s">
        <v>148</v>
      </c>
      <c r="C7" s="217">
        <f>SUM(C8)</f>
        <v>455621.71999999991</v>
      </c>
      <c r="D7" s="217">
        <f>SUM(D8)</f>
        <v>502740</v>
      </c>
      <c r="E7" s="217">
        <f t="shared" ref="E7" si="1">SUM(E8,E93,E105)</f>
        <v>608290</v>
      </c>
    </row>
    <row r="8" spans="1:5" s="33" customFormat="1" ht="15" customHeight="1" x14ac:dyDescent="0.25">
      <c r="A8" s="140">
        <v>11</v>
      </c>
      <c r="B8" s="140" t="s">
        <v>23</v>
      </c>
      <c r="C8" s="141">
        <f>SUM(C9)</f>
        <v>455621.71999999991</v>
      </c>
      <c r="D8" s="141">
        <f>SUM(D9)</f>
        <v>502740</v>
      </c>
      <c r="E8" s="141">
        <f>SUM(E9)</f>
        <v>608290</v>
      </c>
    </row>
    <row r="9" spans="1:5" s="34" customFormat="1" x14ac:dyDescent="0.2">
      <c r="A9" s="142">
        <v>3</v>
      </c>
      <c r="B9" s="143" t="s">
        <v>27</v>
      </c>
      <c r="C9" s="144">
        <f>SUM(C10,C18,C44)</f>
        <v>455621.71999999991</v>
      </c>
      <c r="D9" s="144">
        <f>SUM(D10,D18,D44)</f>
        <v>502740</v>
      </c>
      <c r="E9" s="144">
        <f>SUM(E10,E18,E44)</f>
        <v>608290</v>
      </c>
    </row>
    <row r="10" spans="1:5" s="30" customFormat="1" ht="14.25" customHeight="1" x14ac:dyDescent="0.25">
      <c r="A10" s="145">
        <v>31</v>
      </c>
      <c r="B10" s="146" t="s">
        <v>4</v>
      </c>
      <c r="C10" s="147">
        <f>SUM(C11,C14,C16)</f>
        <v>375449.62999999995</v>
      </c>
      <c r="D10" s="147">
        <f>SUM(D11,D14,D16)</f>
        <v>418000</v>
      </c>
      <c r="E10" s="147">
        <f t="shared" ref="E10" si="2">SUM(E11,E14,E16)</f>
        <v>505650</v>
      </c>
    </row>
    <row r="11" spans="1:5" s="35" customFormat="1" ht="14.25" customHeight="1" x14ac:dyDescent="0.25">
      <c r="A11" s="127">
        <v>311</v>
      </c>
      <c r="B11" s="148" t="s">
        <v>48</v>
      </c>
      <c r="C11" s="149">
        <f>SUM(C12:C13)</f>
        <v>315572.90999999997</v>
      </c>
      <c r="D11" s="149">
        <f>SUM(D12:D13)</f>
        <v>351000</v>
      </c>
      <c r="E11" s="149">
        <f t="shared" ref="E11" si="3">SUM(E12:E13)</f>
        <v>428500</v>
      </c>
    </row>
    <row r="12" spans="1:5" ht="14.25" customHeight="1" x14ac:dyDescent="0.25">
      <c r="A12" s="128">
        <v>3111</v>
      </c>
      <c r="B12" s="150" t="s">
        <v>71</v>
      </c>
      <c r="C12" s="151">
        <v>315432.28999999998</v>
      </c>
      <c r="D12" s="151">
        <v>351000</v>
      </c>
      <c r="E12" s="151">
        <v>428500</v>
      </c>
    </row>
    <row r="13" spans="1:5" ht="14.25" customHeight="1" x14ac:dyDescent="0.25">
      <c r="A13" s="128">
        <v>3114</v>
      </c>
      <c r="B13" s="150" t="s">
        <v>151</v>
      </c>
      <c r="C13" s="151">
        <v>140.62</v>
      </c>
      <c r="D13" s="151">
        <v>0</v>
      </c>
      <c r="E13" s="151">
        <v>0</v>
      </c>
    </row>
    <row r="14" spans="1:5" s="35" customFormat="1" ht="14.25" customHeight="1" x14ac:dyDescent="0.25">
      <c r="A14" s="127">
        <v>312</v>
      </c>
      <c r="B14" s="148" t="s">
        <v>152</v>
      </c>
      <c r="C14" s="149">
        <f>SUM(C15)</f>
        <v>10781.86</v>
      </c>
      <c r="D14" s="149">
        <f>SUM(D15)</f>
        <v>13000</v>
      </c>
      <c r="E14" s="149">
        <f t="shared" ref="E14" si="4">SUM(E15)</f>
        <v>14500</v>
      </c>
    </row>
    <row r="15" spans="1:5" ht="14.25" customHeight="1" x14ac:dyDescent="0.25">
      <c r="A15" s="128">
        <v>3121</v>
      </c>
      <c r="B15" s="150" t="s">
        <v>152</v>
      </c>
      <c r="C15" s="151">
        <v>10781.86</v>
      </c>
      <c r="D15" s="151">
        <v>13000</v>
      </c>
      <c r="E15" s="151">
        <v>14500</v>
      </c>
    </row>
    <row r="16" spans="1:5" s="35" customFormat="1" ht="14.25" customHeight="1" x14ac:dyDescent="0.25">
      <c r="A16" s="127">
        <v>313</v>
      </c>
      <c r="B16" s="148" t="s">
        <v>49</v>
      </c>
      <c r="C16" s="144">
        <f>SUM(C17:C17)</f>
        <v>49094.86</v>
      </c>
      <c r="D16" s="144">
        <f>SUM(D17:D17)</f>
        <v>54000</v>
      </c>
      <c r="E16" s="144">
        <f t="shared" ref="E16" si="5">SUM(E17:E17)</f>
        <v>62650</v>
      </c>
    </row>
    <row r="17" spans="1:5" ht="14.25" customHeight="1" x14ac:dyDescent="0.25">
      <c r="A17" s="128">
        <v>3132</v>
      </c>
      <c r="B17" s="150" t="s">
        <v>72</v>
      </c>
      <c r="C17" s="151">
        <v>49094.86</v>
      </c>
      <c r="D17" s="151">
        <v>54000</v>
      </c>
      <c r="E17" s="151">
        <v>62650</v>
      </c>
    </row>
    <row r="18" spans="1:5" s="30" customFormat="1" ht="14.25" customHeight="1" x14ac:dyDescent="0.25">
      <c r="A18" s="145">
        <v>32</v>
      </c>
      <c r="B18" s="146" t="s">
        <v>5</v>
      </c>
      <c r="C18" s="152">
        <f>SUM(C19,C24,C29,C39)</f>
        <v>79537.680000000008</v>
      </c>
      <c r="D18" s="152">
        <f>SUM(D19,D24,D29,D39)</f>
        <v>84000</v>
      </c>
      <c r="E18" s="152">
        <f t="shared" ref="E18" si="6">SUM(E19,E24,E29,E39)</f>
        <v>101740</v>
      </c>
    </row>
    <row r="19" spans="1:5" s="35" customFormat="1" ht="14.25" customHeight="1" x14ac:dyDescent="0.25">
      <c r="A19" s="127">
        <v>321</v>
      </c>
      <c r="B19" s="148" t="s">
        <v>53</v>
      </c>
      <c r="C19" s="144">
        <f>SUM(C20:C23)</f>
        <v>9387.43</v>
      </c>
      <c r="D19" s="144">
        <f>SUM(D20:D23)</f>
        <v>11100</v>
      </c>
      <c r="E19" s="144">
        <f t="shared" ref="E19" si="7">SUM(E20:E23)</f>
        <v>11100</v>
      </c>
    </row>
    <row r="20" spans="1:5" x14ac:dyDescent="0.25">
      <c r="A20" s="128" t="s">
        <v>73</v>
      </c>
      <c r="B20" s="150" t="s">
        <v>74</v>
      </c>
      <c r="C20" s="151">
        <v>3098.81</v>
      </c>
      <c r="D20" s="151">
        <v>3200</v>
      </c>
      <c r="E20" s="151">
        <v>3200</v>
      </c>
    </row>
    <row r="21" spans="1:5" x14ac:dyDescent="0.25">
      <c r="A21" s="128" t="s">
        <v>75</v>
      </c>
      <c r="B21" s="150" t="s">
        <v>57</v>
      </c>
      <c r="C21" s="151">
        <v>5362.58</v>
      </c>
      <c r="D21" s="151">
        <f>4700+1000+300</f>
        <v>6000</v>
      </c>
      <c r="E21" s="151">
        <v>6000</v>
      </c>
    </row>
    <row r="22" spans="1:5" x14ac:dyDescent="0.25">
      <c r="A22" s="128">
        <v>3213</v>
      </c>
      <c r="B22" s="150" t="s">
        <v>58</v>
      </c>
      <c r="C22" s="151">
        <v>926.04</v>
      </c>
      <c r="D22" s="151">
        <f>1200+350+50</f>
        <v>1600</v>
      </c>
      <c r="E22" s="151">
        <v>1600</v>
      </c>
    </row>
    <row r="23" spans="1:5" x14ac:dyDescent="0.25">
      <c r="A23" s="128">
        <v>3214</v>
      </c>
      <c r="B23" s="150" t="s">
        <v>181</v>
      </c>
      <c r="C23" s="151">
        <v>0</v>
      </c>
      <c r="D23" s="151">
        <v>300</v>
      </c>
      <c r="E23" s="151">
        <v>300</v>
      </c>
    </row>
    <row r="24" spans="1:5" s="35" customFormat="1" ht="15.75" customHeight="1" x14ac:dyDescent="0.25">
      <c r="A24" s="155">
        <v>322</v>
      </c>
      <c r="B24" s="143" t="s">
        <v>54</v>
      </c>
      <c r="C24" s="112">
        <f>SUM(C25:C28)</f>
        <v>22166.25</v>
      </c>
      <c r="D24" s="112">
        <f>SUM(D25:D28)</f>
        <v>24400</v>
      </c>
      <c r="E24" s="112">
        <f t="shared" ref="E24" si="8">SUM(E25:E28)</f>
        <v>21420</v>
      </c>
    </row>
    <row r="25" spans="1:5" ht="15.75" customHeight="1" x14ac:dyDescent="0.25">
      <c r="A25" s="181">
        <v>3221</v>
      </c>
      <c r="B25" s="157" t="s">
        <v>61</v>
      </c>
      <c r="C25" s="151">
        <v>7474.16</v>
      </c>
      <c r="D25" s="151">
        <f>3500</f>
        <v>3500</v>
      </c>
      <c r="E25" s="151">
        <v>3500</v>
      </c>
    </row>
    <row r="26" spans="1:5" ht="15.75" customHeight="1" x14ac:dyDescent="0.25">
      <c r="A26" s="181">
        <v>3223</v>
      </c>
      <c r="B26" s="157" t="s">
        <v>78</v>
      </c>
      <c r="C26" s="151">
        <v>14100.87</v>
      </c>
      <c r="D26" s="151">
        <f>24000-3500-150+50+100-330-50-20</f>
        <v>20100</v>
      </c>
      <c r="E26" s="151">
        <f>20100-300-120-2300-160-100</f>
        <v>17120</v>
      </c>
    </row>
    <row r="27" spans="1:5" ht="15.75" customHeight="1" x14ac:dyDescent="0.25">
      <c r="A27" s="181">
        <v>3224</v>
      </c>
      <c r="B27" s="157" t="s">
        <v>80</v>
      </c>
      <c r="C27" s="151">
        <v>591.22</v>
      </c>
      <c r="D27" s="151">
        <v>300</v>
      </c>
      <c r="E27" s="151">
        <v>300</v>
      </c>
    </row>
    <row r="28" spans="1:5" ht="15.75" customHeight="1" x14ac:dyDescent="0.25">
      <c r="A28" s="156">
        <v>3225</v>
      </c>
      <c r="B28" s="157" t="s">
        <v>59</v>
      </c>
      <c r="C28" s="151">
        <v>0</v>
      </c>
      <c r="D28" s="151">
        <v>500</v>
      </c>
      <c r="E28" s="151">
        <v>500</v>
      </c>
    </row>
    <row r="29" spans="1:5" s="35" customFormat="1" ht="15.75" customHeight="1" x14ac:dyDescent="0.25">
      <c r="A29" s="127">
        <v>323</v>
      </c>
      <c r="B29" s="148" t="s">
        <v>45</v>
      </c>
      <c r="C29" s="144">
        <f>SUM(C30:C38)</f>
        <v>46760.330000000009</v>
      </c>
      <c r="D29" s="144">
        <f>SUM(D30:D38)</f>
        <v>46800</v>
      </c>
      <c r="E29" s="144">
        <f t="shared" ref="E29" si="9">SUM(E30:E38)</f>
        <v>67520</v>
      </c>
    </row>
    <row r="30" spans="1:5" x14ac:dyDescent="0.25">
      <c r="A30" s="180">
        <v>3231</v>
      </c>
      <c r="B30" s="150" t="s">
        <v>82</v>
      </c>
      <c r="C30" s="151">
        <v>2539.2800000000002</v>
      </c>
      <c r="D30" s="151">
        <f>2600+300</f>
        <v>2900</v>
      </c>
      <c r="E30" s="151">
        <v>2900</v>
      </c>
    </row>
    <row r="31" spans="1:5" x14ac:dyDescent="0.25">
      <c r="A31" s="180">
        <v>3232</v>
      </c>
      <c r="B31" s="150" t="s">
        <v>84</v>
      </c>
      <c r="C31" s="151">
        <v>8175.01</v>
      </c>
      <c r="D31" s="151">
        <f>6700+1500</f>
        <v>8200</v>
      </c>
      <c r="E31" s="151">
        <v>8200</v>
      </c>
    </row>
    <row r="32" spans="1:5" x14ac:dyDescent="0.25">
      <c r="A32" s="128">
        <v>3233</v>
      </c>
      <c r="B32" s="150" t="s">
        <v>157</v>
      </c>
      <c r="C32" s="151">
        <v>790</v>
      </c>
      <c r="D32" s="151">
        <v>400</v>
      </c>
      <c r="E32" s="151">
        <v>400</v>
      </c>
    </row>
    <row r="33" spans="1:5" x14ac:dyDescent="0.25">
      <c r="A33" s="128">
        <v>3234</v>
      </c>
      <c r="B33" s="150" t="s">
        <v>85</v>
      </c>
      <c r="C33" s="151">
        <v>806.44</v>
      </c>
      <c r="D33" s="151">
        <v>1400</v>
      </c>
      <c r="E33" s="151">
        <f>1400+7600</f>
        <v>9000</v>
      </c>
    </row>
    <row r="34" spans="1:5" x14ac:dyDescent="0.25">
      <c r="A34" s="128">
        <v>3235</v>
      </c>
      <c r="B34" s="150" t="s">
        <v>65</v>
      </c>
      <c r="C34" s="151">
        <v>15618.38</v>
      </c>
      <c r="D34" s="151">
        <f>15570+30</f>
        <v>15600</v>
      </c>
      <c r="E34" s="151">
        <v>26000</v>
      </c>
    </row>
    <row r="35" spans="1:5" x14ac:dyDescent="0.25">
      <c r="A35" s="128">
        <v>3236</v>
      </c>
      <c r="B35" s="150" t="s">
        <v>182</v>
      </c>
      <c r="C35" s="151">
        <v>730</v>
      </c>
      <c r="D35" s="151">
        <f>800+50+150</f>
        <v>1000</v>
      </c>
      <c r="E35" s="151">
        <v>1120</v>
      </c>
    </row>
    <row r="36" spans="1:5" x14ac:dyDescent="0.25">
      <c r="A36" s="128">
        <v>3237</v>
      </c>
      <c r="B36" s="150" t="s">
        <v>63</v>
      </c>
      <c r="C36" s="151">
        <v>4710.7700000000004</v>
      </c>
      <c r="D36" s="151">
        <f>1200+300</f>
        <v>1500</v>
      </c>
      <c r="E36" s="151">
        <v>1500</v>
      </c>
    </row>
    <row r="37" spans="1:5" x14ac:dyDescent="0.25">
      <c r="A37" s="180">
        <v>3238</v>
      </c>
      <c r="B37" s="150" t="s">
        <v>87</v>
      </c>
      <c r="C37" s="151">
        <v>7978.41</v>
      </c>
      <c r="D37" s="151">
        <f>8200+250+50</f>
        <v>8500</v>
      </c>
      <c r="E37" s="151">
        <f>8800+2300</f>
        <v>11100</v>
      </c>
    </row>
    <row r="38" spans="1:5" x14ac:dyDescent="0.25">
      <c r="A38" s="180">
        <v>3239</v>
      </c>
      <c r="B38" s="150" t="s">
        <v>64</v>
      </c>
      <c r="C38" s="151">
        <v>5412.04</v>
      </c>
      <c r="D38" s="151">
        <v>7300</v>
      </c>
      <c r="E38" s="151">
        <v>7300</v>
      </c>
    </row>
    <row r="39" spans="1:5" s="35" customFormat="1" ht="15.75" customHeight="1" x14ac:dyDescent="0.25">
      <c r="A39" s="127">
        <v>329</v>
      </c>
      <c r="B39" s="148" t="s">
        <v>55</v>
      </c>
      <c r="C39" s="144">
        <f>SUM(C40:C43)</f>
        <v>1223.6699999999998</v>
      </c>
      <c r="D39" s="144">
        <f>SUM(D40:D43)</f>
        <v>1700</v>
      </c>
      <c r="E39" s="144">
        <f t="shared" ref="E39" si="10">SUM(E40:E43)</f>
        <v>1700</v>
      </c>
    </row>
    <row r="40" spans="1:5" x14ac:dyDescent="0.25">
      <c r="A40" s="128">
        <v>3292</v>
      </c>
      <c r="B40" s="150" t="s">
        <v>153</v>
      </c>
      <c r="C40" s="151">
        <v>762.01</v>
      </c>
      <c r="D40" s="151">
        <v>700</v>
      </c>
      <c r="E40" s="151">
        <v>700</v>
      </c>
    </row>
    <row r="41" spans="1:5" x14ac:dyDescent="0.25">
      <c r="A41" s="180">
        <v>3293</v>
      </c>
      <c r="B41" s="150" t="s">
        <v>90</v>
      </c>
      <c r="C41" s="151">
        <v>297.63</v>
      </c>
      <c r="D41" s="151">
        <v>300</v>
      </c>
      <c r="E41" s="151">
        <v>300</v>
      </c>
    </row>
    <row r="42" spans="1:5" x14ac:dyDescent="0.25">
      <c r="A42" s="128">
        <v>3294</v>
      </c>
      <c r="B42" s="150" t="s">
        <v>158</v>
      </c>
      <c r="C42" s="151">
        <v>60</v>
      </c>
      <c r="D42" s="151">
        <f>465+5+30</f>
        <v>500</v>
      </c>
      <c r="E42" s="151">
        <v>500</v>
      </c>
    </row>
    <row r="43" spans="1:5" x14ac:dyDescent="0.25">
      <c r="A43" s="180">
        <v>3299</v>
      </c>
      <c r="B43" s="150" t="s">
        <v>55</v>
      </c>
      <c r="C43" s="151">
        <v>104.03</v>
      </c>
      <c r="D43" s="151">
        <f>200</f>
        <v>200</v>
      </c>
      <c r="E43" s="151">
        <v>200</v>
      </c>
    </row>
    <row r="44" spans="1:5" s="30" customFormat="1" ht="15.75" customHeight="1" x14ac:dyDescent="0.25">
      <c r="A44" s="145">
        <v>34</v>
      </c>
      <c r="B44" s="146" t="s">
        <v>8</v>
      </c>
      <c r="C44" s="152">
        <f>SUM(C45)</f>
        <v>634.41</v>
      </c>
      <c r="D44" s="152">
        <f>SUM(D45)</f>
        <v>740</v>
      </c>
      <c r="E44" s="152">
        <f t="shared" ref="E44:E45" si="11">SUM(E45)</f>
        <v>900</v>
      </c>
    </row>
    <row r="45" spans="1:5" s="35" customFormat="1" ht="15.75" customHeight="1" x14ac:dyDescent="0.25">
      <c r="A45" s="127">
        <v>343</v>
      </c>
      <c r="B45" s="148" t="s">
        <v>56</v>
      </c>
      <c r="C45" s="144">
        <f>SUM(C46)</f>
        <v>634.41</v>
      </c>
      <c r="D45" s="144">
        <f>SUM(D46)</f>
        <v>740</v>
      </c>
      <c r="E45" s="144">
        <f t="shared" si="11"/>
        <v>900</v>
      </c>
    </row>
    <row r="46" spans="1:5" x14ac:dyDescent="0.25">
      <c r="A46" s="180">
        <v>3431</v>
      </c>
      <c r="B46" s="150" t="s">
        <v>92</v>
      </c>
      <c r="C46" s="151">
        <v>634.41</v>
      </c>
      <c r="D46" s="151">
        <f>700+50-10</f>
        <v>740</v>
      </c>
      <c r="E46" s="151">
        <v>900</v>
      </c>
    </row>
    <row r="47" spans="1:5" x14ac:dyDescent="0.25">
      <c r="A47" s="215" t="s">
        <v>204</v>
      </c>
      <c r="B47" s="216" t="s">
        <v>205</v>
      </c>
      <c r="C47" s="217">
        <f>SUM(C48,C72,C93,C105)</f>
        <v>26232.97</v>
      </c>
      <c r="D47" s="217">
        <f>SUM(D48,D72,D93,D105)</f>
        <v>8000</v>
      </c>
      <c r="E47" s="217">
        <f t="shared" ref="E47" si="12">SUM(E48,E72,E93,E105)</f>
        <v>9000</v>
      </c>
    </row>
    <row r="48" spans="1:5" s="35" customFormat="1" x14ac:dyDescent="0.25">
      <c r="A48" s="140">
        <v>31</v>
      </c>
      <c r="B48" s="140" t="s">
        <v>35</v>
      </c>
      <c r="C48" s="141">
        <f>SUM(C49)</f>
        <v>5498.17</v>
      </c>
      <c r="D48" s="141">
        <f t="shared" ref="D48:E48" si="13">SUM(D49)</f>
        <v>4000</v>
      </c>
      <c r="E48" s="141">
        <f t="shared" si="13"/>
        <v>5000</v>
      </c>
    </row>
    <row r="49" spans="1:5" s="35" customFormat="1" x14ac:dyDescent="0.25">
      <c r="A49" s="142">
        <v>3</v>
      </c>
      <c r="B49" s="143" t="s">
        <v>27</v>
      </c>
      <c r="C49" s="112">
        <f>SUM(C50,C55,C69)</f>
        <v>5498.17</v>
      </c>
      <c r="D49" s="112">
        <f>SUM(D50,D55,D69)</f>
        <v>4000</v>
      </c>
      <c r="E49" s="112">
        <f t="shared" ref="E49" si="14">SUM(E50,E55,E69)</f>
        <v>5000</v>
      </c>
    </row>
    <row r="50" spans="1:5" s="30" customFormat="1" ht="15.75" customHeight="1" x14ac:dyDescent="0.25">
      <c r="A50" s="153">
        <v>31</v>
      </c>
      <c r="B50" s="138" t="s">
        <v>4</v>
      </c>
      <c r="C50" s="154">
        <f>SUM(C52,C53)</f>
        <v>3715.9700000000003</v>
      </c>
      <c r="D50" s="154">
        <f>SUM(D52,D53)</f>
        <v>0</v>
      </c>
      <c r="E50" s="154">
        <f t="shared" ref="E50" si="15">SUM(E52,E53)</f>
        <v>0</v>
      </c>
    </row>
    <row r="51" spans="1:5" s="35" customFormat="1" ht="14.25" customHeight="1" x14ac:dyDescent="0.25">
      <c r="A51" s="127">
        <v>311</v>
      </c>
      <c r="B51" s="148" t="s">
        <v>48</v>
      </c>
      <c r="C51" s="149">
        <f>SUM(C52:C52)</f>
        <v>1704.94</v>
      </c>
      <c r="D51" s="149">
        <f>SUM(D52:D52)</f>
        <v>0</v>
      </c>
      <c r="E51" s="149">
        <f t="shared" ref="E51" si="16">SUM(E52:E52)</f>
        <v>0</v>
      </c>
    </row>
    <row r="52" spans="1:5" ht="14.25" customHeight="1" x14ac:dyDescent="0.25">
      <c r="A52" s="128">
        <v>3111</v>
      </c>
      <c r="B52" s="150" t="s">
        <v>71</v>
      </c>
      <c r="C52" s="151">
        <v>1704.94</v>
      </c>
      <c r="D52" s="151">
        <v>0</v>
      </c>
      <c r="E52" s="151"/>
    </row>
    <row r="53" spans="1:5" s="35" customFormat="1" ht="14.25" customHeight="1" x14ac:dyDescent="0.25">
      <c r="A53" s="127">
        <v>312</v>
      </c>
      <c r="B53" s="148" t="s">
        <v>152</v>
      </c>
      <c r="C53" s="149">
        <f>SUM(C54)</f>
        <v>2011.03</v>
      </c>
      <c r="D53" s="149">
        <f>SUM(D54)</f>
        <v>0</v>
      </c>
      <c r="E53" s="149"/>
    </row>
    <row r="54" spans="1:5" ht="14.25" customHeight="1" x14ac:dyDescent="0.25">
      <c r="A54" s="128">
        <v>3121</v>
      </c>
      <c r="B54" s="150" t="s">
        <v>152</v>
      </c>
      <c r="C54" s="151">
        <v>2011.03</v>
      </c>
      <c r="D54" s="151">
        <v>0</v>
      </c>
      <c r="E54" s="151"/>
    </row>
    <row r="55" spans="1:5" s="30" customFormat="1" ht="14.25" customHeight="1" x14ac:dyDescent="0.25">
      <c r="A55" s="145">
        <v>32</v>
      </c>
      <c r="B55" s="146" t="s">
        <v>5</v>
      </c>
      <c r="C55" s="152">
        <f>SUM(C56,C58,C60,C65,C67)</f>
        <v>1782.2</v>
      </c>
      <c r="D55" s="152">
        <f>SUM(D56,D58,D60,D65,D67)</f>
        <v>4000</v>
      </c>
      <c r="E55" s="152">
        <f t="shared" ref="E55" si="17">SUM(E56,E58,E60,E65,E67)</f>
        <v>5000</v>
      </c>
    </row>
    <row r="56" spans="1:5" s="35" customFormat="1" ht="14.25" customHeight="1" x14ac:dyDescent="0.25">
      <c r="A56" s="127">
        <v>321</v>
      </c>
      <c r="B56" s="148" t="s">
        <v>53</v>
      </c>
      <c r="C56" s="144">
        <f>SUM(C57)</f>
        <v>201.3</v>
      </c>
      <c r="D56" s="144">
        <f>SUM(D57)</f>
        <v>0</v>
      </c>
      <c r="E56" s="144">
        <f t="shared" ref="E56" si="18">SUM(E57)</f>
        <v>0</v>
      </c>
    </row>
    <row r="57" spans="1:5" x14ac:dyDescent="0.25">
      <c r="A57" s="180">
        <v>3211</v>
      </c>
      <c r="B57" s="150" t="s">
        <v>74</v>
      </c>
      <c r="C57" s="151">
        <v>201.3</v>
      </c>
      <c r="D57" s="151">
        <v>0</v>
      </c>
      <c r="E57" s="151"/>
    </row>
    <row r="58" spans="1:5" s="35" customFormat="1" ht="15.75" customHeight="1" x14ac:dyDescent="0.25">
      <c r="A58" s="155">
        <v>322</v>
      </c>
      <c r="B58" s="143" t="s">
        <v>54</v>
      </c>
      <c r="C58" s="112">
        <f>SUM(C59)</f>
        <v>303.88</v>
      </c>
      <c r="D58" s="112">
        <f>SUM(D59)</f>
        <v>0</v>
      </c>
      <c r="E58" s="112">
        <f t="shared" ref="E58" si="19">SUM(E59)</f>
        <v>0</v>
      </c>
    </row>
    <row r="59" spans="1:5" ht="14.25" customHeight="1" x14ac:dyDescent="0.25">
      <c r="A59" s="128">
        <v>3221</v>
      </c>
      <c r="B59" s="150" t="s">
        <v>61</v>
      </c>
      <c r="C59" s="151">
        <v>303.88</v>
      </c>
      <c r="D59" s="151">
        <v>0</v>
      </c>
      <c r="E59" s="151"/>
    </row>
    <row r="60" spans="1:5" s="35" customFormat="1" ht="15.75" customHeight="1" x14ac:dyDescent="0.25">
      <c r="A60" s="127">
        <v>323</v>
      </c>
      <c r="B60" s="148" t="s">
        <v>45</v>
      </c>
      <c r="C60" s="144">
        <f>SUM(C61:C64)</f>
        <v>1233.77</v>
      </c>
      <c r="D60" s="144">
        <f>SUM(D61:D64)</f>
        <v>4000</v>
      </c>
      <c r="E60" s="144">
        <f t="shared" ref="E60" si="20">SUM(E61:E64)</f>
        <v>5000</v>
      </c>
    </row>
    <row r="61" spans="1:5" ht="14.25" customHeight="1" x14ac:dyDescent="0.25">
      <c r="A61" s="128">
        <v>3231</v>
      </c>
      <c r="B61" s="150" t="s">
        <v>82</v>
      </c>
      <c r="C61" s="151">
        <v>41</v>
      </c>
      <c r="D61" s="151">
        <v>0</v>
      </c>
      <c r="E61" s="151"/>
    </row>
    <row r="62" spans="1:5" ht="14.25" customHeight="1" x14ac:dyDescent="0.25">
      <c r="A62" s="128">
        <v>3232</v>
      </c>
      <c r="B62" s="150" t="s">
        <v>84</v>
      </c>
      <c r="C62" s="151">
        <v>0</v>
      </c>
      <c r="D62" s="151">
        <v>2000</v>
      </c>
      <c r="E62" s="151">
        <v>2000</v>
      </c>
    </row>
    <row r="63" spans="1:5" ht="14.25" customHeight="1" x14ac:dyDescent="0.25">
      <c r="A63" s="128">
        <v>3237</v>
      </c>
      <c r="B63" s="150" t="s">
        <v>63</v>
      </c>
      <c r="C63" s="151">
        <v>1102.77</v>
      </c>
      <c r="D63" s="151">
        <v>0</v>
      </c>
      <c r="E63" s="151"/>
    </row>
    <row r="64" spans="1:5" ht="14.25" customHeight="1" x14ac:dyDescent="0.25">
      <c r="A64" s="128">
        <v>3239</v>
      </c>
      <c r="B64" s="150" t="s">
        <v>64</v>
      </c>
      <c r="C64" s="151">
        <v>90</v>
      </c>
      <c r="D64" s="151">
        <v>2000</v>
      </c>
      <c r="E64" s="151">
        <v>3000</v>
      </c>
    </row>
    <row r="65" spans="1:5" s="35" customFormat="1" ht="14.25" customHeight="1" x14ac:dyDescent="0.25">
      <c r="A65" s="127">
        <v>324</v>
      </c>
      <c r="B65" s="148" t="s">
        <v>176</v>
      </c>
      <c r="C65" s="149">
        <f>SUM(C66)</f>
        <v>0</v>
      </c>
      <c r="D65" s="149">
        <f>SUM(D66)</f>
        <v>0</v>
      </c>
      <c r="E65" s="149"/>
    </row>
    <row r="66" spans="1:5" ht="14.25" customHeight="1" x14ac:dyDescent="0.25">
      <c r="A66" s="128">
        <v>3241</v>
      </c>
      <c r="B66" s="150" t="s">
        <v>176</v>
      </c>
      <c r="C66" s="151">
        <v>0</v>
      </c>
      <c r="D66" s="151">
        <v>0</v>
      </c>
      <c r="E66" s="151"/>
    </row>
    <row r="67" spans="1:5" s="35" customFormat="1" ht="15.75" customHeight="1" x14ac:dyDescent="0.25">
      <c r="A67" s="127">
        <v>329</v>
      </c>
      <c r="B67" s="148" t="s">
        <v>55</v>
      </c>
      <c r="C67" s="144">
        <f>SUM(C68:C68)</f>
        <v>43.25</v>
      </c>
      <c r="D67" s="144">
        <f>SUM(D68:D68)</f>
        <v>0</v>
      </c>
      <c r="E67" s="144"/>
    </row>
    <row r="68" spans="1:5" ht="14.25" customHeight="1" x14ac:dyDescent="0.25">
      <c r="A68" s="128">
        <v>3293</v>
      </c>
      <c r="B68" s="150" t="s">
        <v>90</v>
      </c>
      <c r="C68" s="151">
        <v>43.25</v>
      </c>
      <c r="D68" s="151">
        <v>0</v>
      </c>
      <c r="E68" s="151"/>
    </row>
    <row r="69" spans="1:5" s="30" customFormat="1" ht="15.75" customHeight="1" x14ac:dyDescent="0.25">
      <c r="A69" s="145">
        <v>34</v>
      </c>
      <c r="B69" s="146" t="s">
        <v>8</v>
      </c>
      <c r="C69" s="152">
        <f t="shared" ref="C69:D69" si="21">SUM(C70)</f>
        <v>0</v>
      </c>
      <c r="D69" s="152">
        <f t="shared" si="21"/>
        <v>0</v>
      </c>
      <c r="E69" s="152"/>
    </row>
    <row r="70" spans="1:5" s="35" customFormat="1" ht="14.25" customHeight="1" x14ac:dyDescent="0.25">
      <c r="A70" s="127">
        <v>343</v>
      </c>
      <c r="B70" s="148" t="s">
        <v>56</v>
      </c>
      <c r="C70" s="149">
        <f>SUM(C71)</f>
        <v>0</v>
      </c>
      <c r="D70" s="149">
        <f>SUM(D71)</f>
        <v>0</v>
      </c>
      <c r="E70" s="149"/>
    </row>
    <row r="71" spans="1:5" ht="14.25" customHeight="1" x14ac:dyDescent="0.25">
      <c r="A71" s="128">
        <v>3432</v>
      </c>
      <c r="B71" s="150" t="s">
        <v>174</v>
      </c>
      <c r="C71" s="151">
        <v>0</v>
      </c>
      <c r="D71" s="151">
        <v>0</v>
      </c>
      <c r="E71" s="151"/>
    </row>
    <row r="72" spans="1:5" s="35" customFormat="1" x14ac:dyDescent="0.25">
      <c r="A72" s="140">
        <v>43</v>
      </c>
      <c r="B72" s="140" t="s">
        <v>154</v>
      </c>
      <c r="C72" s="112">
        <f>SUM(C73,C88)</f>
        <v>4348.75</v>
      </c>
      <c r="D72" s="112">
        <f>SUM(D73,D88)</f>
        <v>4000</v>
      </c>
      <c r="E72" s="112">
        <f t="shared" ref="E72" si="22">SUM(E73,E88)</f>
        <v>4000</v>
      </c>
    </row>
    <row r="73" spans="1:5" s="35" customFormat="1" x14ac:dyDescent="0.25">
      <c r="A73" s="142">
        <v>3</v>
      </c>
      <c r="B73" s="143" t="s">
        <v>27</v>
      </c>
      <c r="C73" s="112">
        <f>SUM(C74,C77)</f>
        <v>3662.1</v>
      </c>
      <c r="D73" s="112">
        <f>SUM(D74,D77)</f>
        <v>4000</v>
      </c>
      <c r="E73" s="112">
        <f t="shared" ref="E73" si="23">SUM(E74,E77)</f>
        <v>4000</v>
      </c>
    </row>
    <row r="74" spans="1:5" s="35" customFormat="1" x14ac:dyDescent="0.25">
      <c r="A74" s="145">
        <v>31</v>
      </c>
      <c r="B74" s="146" t="s">
        <v>4</v>
      </c>
      <c r="C74" s="147">
        <f>SUM(C75)</f>
        <v>2390.6</v>
      </c>
      <c r="D74" s="147">
        <f>SUM(D75)</f>
        <v>0</v>
      </c>
      <c r="E74" s="147">
        <f t="shared" ref="E74" si="24">SUM(E75)</f>
        <v>0</v>
      </c>
    </row>
    <row r="75" spans="1:5" s="35" customFormat="1" x14ac:dyDescent="0.25">
      <c r="A75" s="127">
        <v>311</v>
      </c>
      <c r="B75" s="148" t="s">
        <v>48</v>
      </c>
      <c r="C75" s="149">
        <f>SUM(C76:C76)</f>
        <v>2390.6</v>
      </c>
      <c r="D75" s="149">
        <f>SUM(D76:D76)</f>
        <v>0</v>
      </c>
      <c r="E75" s="149">
        <f t="shared" ref="E75" si="25">SUM(E76:E76)</f>
        <v>0</v>
      </c>
    </row>
    <row r="76" spans="1:5" s="35" customFormat="1" x14ac:dyDescent="0.25">
      <c r="A76" s="128">
        <v>3111</v>
      </c>
      <c r="B76" s="150" t="s">
        <v>71</v>
      </c>
      <c r="C76" s="151">
        <v>2390.6</v>
      </c>
      <c r="D76" s="151">
        <v>0</v>
      </c>
      <c r="E76" s="151"/>
    </row>
    <row r="77" spans="1:5" s="30" customFormat="1" ht="15.75" customHeight="1" x14ac:dyDescent="0.25">
      <c r="A77" s="145">
        <v>32</v>
      </c>
      <c r="B77" s="146" t="s">
        <v>5</v>
      </c>
      <c r="C77" s="152">
        <f>SUM(C78,C81,C83)</f>
        <v>1271.5</v>
      </c>
      <c r="D77" s="152">
        <f>SUM(D78,D81,D83)</f>
        <v>4000</v>
      </c>
      <c r="E77" s="152">
        <f t="shared" ref="E77" si="26">SUM(E78,E81,E83)</f>
        <v>4000</v>
      </c>
    </row>
    <row r="78" spans="1:5" s="35" customFormat="1" ht="15.75" customHeight="1" x14ac:dyDescent="0.25">
      <c r="A78" s="127">
        <v>321</v>
      </c>
      <c r="B78" s="148" t="s">
        <v>53</v>
      </c>
      <c r="C78" s="144">
        <f>SUM(C79:C80)</f>
        <v>119.4</v>
      </c>
      <c r="D78" s="144">
        <f>SUM(D79:D80)</f>
        <v>0</v>
      </c>
      <c r="E78" s="144">
        <f t="shared" ref="E78" si="27">SUM(E79:E80)</f>
        <v>0</v>
      </c>
    </row>
    <row r="79" spans="1:5" s="186" customFormat="1" ht="15.75" customHeight="1" x14ac:dyDescent="0.25">
      <c r="A79" s="183" t="s">
        <v>73</v>
      </c>
      <c r="B79" s="184" t="s">
        <v>74</v>
      </c>
      <c r="C79" s="185">
        <v>119.4</v>
      </c>
      <c r="D79" s="185">
        <v>0</v>
      </c>
      <c r="E79" s="185"/>
    </row>
    <row r="80" spans="1:5" x14ac:dyDescent="0.25">
      <c r="A80" s="128">
        <v>3214</v>
      </c>
      <c r="B80" s="150" t="s">
        <v>155</v>
      </c>
      <c r="C80" s="151">
        <v>0</v>
      </c>
      <c r="D80" s="151">
        <v>0</v>
      </c>
      <c r="E80" s="151"/>
    </row>
    <row r="81" spans="1:7" s="35" customFormat="1" ht="15.75" customHeight="1" x14ac:dyDescent="0.25">
      <c r="A81" s="127">
        <v>322</v>
      </c>
      <c r="B81" s="148" t="s">
        <v>54</v>
      </c>
      <c r="C81" s="144">
        <f>SUM(C82:C82)</f>
        <v>62.95</v>
      </c>
      <c r="D81" s="144">
        <f>SUM(D82:D82)</f>
        <v>0</v>
      </c>
      <c r="E81" s="144">
        <f t="shared" ref="E81" si="28">SUM(E82:E82)</f>
        <v>0</v>
      </c>
    </row>
    <row r="82" spans="1:7" s="186" customFormat="1" ht="15.75" customHeight="1" x14ac:dyDescent="0.25">
      <c r="A82" s="183">
        <v>3221</v>
      </c>
      <c r="B82" s="184" t="s">
        <v>61</v>
      </c>
      <c r="C82" s="185">
        <v>62.95</v>
      </c>
      <c r="D82" s="185">
        <v>0</v>
      </c>
      <c r="E82" s="185"/>
    </row>
    <row r="83" spans="1:7" s="35" customFormat="1" ht="15.75" customHeight="1" x14ac:dyDescent="0.25">
      <c r="A83" s="127">
        <v>323</v>
      </c>
      <c r="B83" s="148" t="s">
        <v>45</v>
      </c>
      <c r="C83" s="144">
        <f>SUM(C84:C87)</f>
        <v>1089.1500000000001</v>
      </c>
      <c r="D83" s="144">
        <f>SUM(D84:D87)</f>
        <v>4000</v>
      </c>
      <c r="E83" s="144">
        <f t="shared" ref="E83" si="29">SUM(E84:E87)</f>
        <v>4000</v>
      </c>
    </row>
    <row r="84" spans="1:7" x14ac:dyDescent="0.25">
      <c r="A84" s="128" t="s">
        <v>83</v>
      </c>
      <c r="B84" s="150" t="s">
        <v>84</v>
      </c>
      <c r="C84" s="151">
        <v>0</v>
      </c>
      <c r="D84" s="151">
        <v>2000</v>
      </c>
      <c r="E84" s="151">
        <v>2000</v>
      </c>
    </row>
    <row r="85" spans="1:7" x14ac:dyDescent="0.25">
      <c r="A85" s="128">
        <v>3236</v>
      </c>
      <c r="B85" s="150" t="s">
        <v>62</v>
      </c>
      <c r="C85" s="151">
        <v>0</v>
      </c>
      <c r="D85" s="151">
        <v>0</v>
      </c>
      <c r="E85" s="151"/>
    </row>
    <row r="86" spans="1:7" x14ac:dyDescent="0.25">
      <c r="A86" s="128">
        <v>3237</v>
      </c>
      <c r="B86" s="150" t="s">
        <v>63</v>
      </c>
      <c r="C86" s="151">
        <v>927.76</v>
      </c>
      <c r="D86" s="151">
        <v>0</v>
      </c>
      <c r="E86" s="151"/>
    </row>
    <row r="87" spans="1:7" x14ac:dyDescent="0.25">
      <c r="A87" s="128" t="s">
        <v>88</v>
      </c>
      <c r="B87" s="150" t="s">
        <v>64</v>
      </c>
      <c r="C87" s="151">
        <v>161.38999999999999</v>
      </c>
      <c r="D87" s="151">
        <v>2000</v>
      </c>
      <c r="E87" s="151">
        <v>2000</v>
      </c>
    </row>
    <row r="88" spans="1:7" s="37" customFormat="1" x14ac:dyDescent="0.2">
      <c r="A88" s="112">
        <v>4</v>
      </c>
      <c r="B88" s="140" t="s">
        <v>9</v>
      </c>
      <c r="C88" s="141">
        <f t="shared" ref="C88:E89" si="30">SUM(C89)</f>
        <v>686.65</v>
      </c>
      <c r="D88" s="141">
        <f t="shared" si="30"/>
        <v>0</v>
      </c>
      <c r="E88" s="141">
        <f t="shared" si="30"/>
        <v>0</v>
      </c>
    </row>
    <row r="89" spans="1:7" s="38" customFormat="1" x14ac:dyDescent="0.2">
      <c r="A89" s="153">
        <v>42</v>
      </c>
      <c r="B89" s="138" t="s">
        <v>10</v>
      </c>
      <c r="C89" s="154">
        <f>SUM(C90)</f>
        <v>686.65</v>
      </c>
      <c r="D89" s="154">
        <f>SUM(D90)</f>
        <v>0</v>
      </c>
      <c r="E89" s="154">
        <f t="shared" si="30"/>
        <v>0</v>
      </c>
    </row>
    <row r="90" spans="1:7" s="35" customFormat="1" x14ac:dyDescent="0.25">
      <c r="A90" s="155">
        <v>422</v>
      </c>
      <c r="B90" s="143" t="s">
        <v>47</v>
      </c>
      <c r="C90" s="112">
        <f>SUM(C91:C92)</f>
        <v>686.65</v>
      </c>
      <c r="D90" s="112">
        <f>SUM(D91:D92)</f>
        <v>0</v>
      </c>
      <c r="E90" s="112">
        <f t="shared" ref="E90" si="31">SUM(E91:E92)</f>
        <v>0</v>
      </c>
    </row>
    <row r="91" spans="1:7" x14ac:dyDescent="0.25">
      <c r="A91" s="156" t="s">
        <v>95</v>
      </c>
      <c r="B91" s="157" t="s">
        <v>96</v>
      </c>
      <c r="C91" s="129">
        <v>686.65</v>
      </c>
      <c r="D91" s="129">
        <v>0</v>
      </c>
      <c r="E91" s="129"/>
    </row>
    <row r="92" spans="1:7" x14ac:dyDescent="0.25">
      <c r="A92" s="128">
        <v>4223</v>
      </c>
      <c r="B92" s="150" t="s">
        <v>156</v>
      </c>
      <c r="C92" s="151">
        <v>0</v>
      </c>
      <c r="D92" s="151">
        <v>0</v>
      </c>
      <c r="E92" s="151"/>
    </row>
    <row r="93" spans="1:7" s="35" customFormat="1" x14ac:dyDescent="0.25">
      <c r="A93" s="158">
        <v>52</v>
      </c>
      <c r="B93" s="158" t="s">
        <v>16</v>
      </c>
      <c r="C93" s="144">
        <f t="shared" ref="C93:E93" si="32">SUM(C94)</f>
        <v>15486.05</v>
      </c>
      <c r="D93" s="144">
        <f t="shared" si="32"/>
        <v>0</v>
      </c>
      <c r="E93" s="144">
        <f t="shared" si="32"/>
        <v>0</v>
      </c>
      <c r="F93" s="36"/>
      <c r="G93" s="36"/>
    </row>
    <row r="94" spans="1:7" s="34" customFormat="1" x14ac:dyDescent="0.2">
      <c r="A94" s="159">
        <v>3</v>
      </c>
      <c r="B94" s="148" t="s">
        <v>27</v>
      </c>
      <c r="C94" s="144">
        <f>SUM(C95,C102)</f>
        <v>15486.05</v>
      </c>
      <c r="D94" s="144">
        <f>SUM(D95,D102)</f>
        <v>0</v>
      </c>
      <c r="E94" s="144">
        <f t="shared" ref="E94" si="33">SUM(E95,E102)</f>
        <v>0</v>
      </c>
    </row>
    <row r="95" spans="1:7" s="30" customFormat="1" ht="15.75" customHeight="1" x14ac:dyDescent="0.25">
      <c r="A95" s="153">
        <v>31</v>
      </c>
      <c r="B95" s="138" t="s">
        <v>4</v>
      </c>
      <c r="C95" s="154">
        <f>SUM(C96,C98,C100)</f>
        <v>15477.05</v>
      </c>
      <c r="D95" s="154">
        <f>SUM(D96,D98,D100)</f>
        <v>0</v>
      </c>
      <c r="E95" s="154">
        <f t="shared" ref="E95" si="34">SUM(E96,E98,E100)</f>
        <v>0</v>
      </c>
    </row>
    <row r="96" spans="1:7" s="35" customFormat="1" ht="15.75" customHeight="1" x14ac:dyDescent="0.25">
      <c r="A96" s="155">
        <v>311</v>
      </c>
      <c r="B96" s="143" t="s">
        <v>48</v>
      </c>
      <c r="C96" s="112">
        <f>SUM(C97)</f>
        <v>15410.8</v>
      </c>
      <c r="D96" s="112">
        <f>SUM(D97)</f>
        <v>0</v>
      </c>
      <c r="E96" s="112">
        <f t="shared" ref="E96" si="35">SUM(E97)</f>
        <v>0</v>
      </c>
    </row>
    <row r="97" spans="1:5" ht="15.75" customHeight="1" x14ac:dyDescent="0.25">
      <c r="A97" s="156">
        <v>3111</v>
      </c>
      <c r="B97" s="157" t="s">
        <v>71</v>
      </c>
      <c r="C97" s="129">
        <v>15410.8</v>
      </c>
      <c r="D97" s="129">
        <v>0</v>
      </c>
      <c r="E97" s="129"/>
    </row>
    <row r="98" spans="1:5" s="35" customFormat="1" ht="15.75" customHeight="1" x14ac:dyDescent="0.25">
      <c r="A98" s="155">
        <v>312</v>
      </c>
      <c r="B98" s="143" t="s">
        <v>152</v>
      </c>
      <c r="C98" s="112">
        <f>SUM(C99)</f>
        <v>0</v>
      </c>
      <c r="D98" s="112">
        <f>SUM(D99)</f>
        <v>0</v>
      </c>
      <c r="E98" s="112">
        <f t="shared" ref="E98" si="36">SUM(E99)</f>
        <v>0</v>
      </c>
    </row>
    <row r="99" spans="1:5" ht="15.75" customHeight="1" x14ac:dyDescent="0.25">
      <c r="A99" s="156">
        <v>3121</v>
      </c>
      <c r="B99" s="150" t="s">
        <v>152</v>
      </c>
      <c r="C99" s="129">
        <v>0</v>
      </c>
      <c r="D99" s="129">
        <v>0</v>
      </c>
      <c r="E99" s="129"/>
    </row>
    <row r="100" spans="1:5" s="35" customFormat="1" ht="14.25" customHeight="1" x14ac:dyDescent="0.25">
      <c r="A100" s="127">
        <v>313</v>
      </c>
      <c r="B100" s="148" t="s">
        <v>49</v>
      </c>
      <c r="C100" s="144">
        <f>SUM(C101:C101)</f>
        <v>66.25</v>
      </c>
      <c r="D100" s="144">
        <f>SUM(D101:D101)</f>
        <v>0</v>
      </c>
      <c r="E100" s="144">
        <f t="shared" ref="E100" si="37">SUM(E101:E101)</f>
        <v>0</v>
      </c>
    </row>
    <row r="101" spans="1:5" ht="14.25" customHeight="1" x14ac:dyDescent="0.25">
      <c r="A101" s="128">
        <v>3132</v>
      </c>
      <c r="B101" s="150" t="s">
        <v>72</v>
      </c>
      <c r="C101" s="151">
        <v>66.25</v>
      </c>
      <c r="D101" s="151">
        <v>0</v>
      </c>
      <c r="E101" s="151"/>
    </row>
    <row r="102" spans="1:5" s="30" customFormat="1" ht="14.45" customHeight="1" x14ac:dyDescent="0.25">
      <c r="A102" s="145">
        <v>32</v>
      </c>
      <c r="B102" s="146" t="s">
        <v>5</v>
      </c>
      <c r="C102" s="152">
        <f>SUM(C103)</f>
        <v>9</v>
      </c>
      <c r="D102" s="152">
        <f>SUM(D103)</f>
        <v>0</v>
      </c>
      <c r="E102" s="152">
        <f t="shared" ref="E102" si="38">SUM(E103)</f>
        <v>0</v>
      </c>
    </row>
    <row r="103" spans="1:5" s="35" customFormat="1" ht="14.45" customHeight="1" x14ac:dyDescent="0.25">
      <c r="A103" s="127">
        <v>321</v>
      </c>
      <c r="B103" s="148" t="s">
        <v>53</v>
      </c>
      <c r="C103" s="160">
        <f>SUM(C104:C104)</f>
        <v>9</v>
      </c>
      <c r="D103" s="160">
        <f>SUM(D104:D104)</f>
        <v>0</v>
      </c>
      <c r="E103" s="160">
        <f t="shared" ref="E103" si="39">SUM(E104:E104)</f>
        <v>0</v>
      </c>
    </row>
    <row r="104" spans="1:5" x14ac:dyDescent="0.25">
      <c r="A104" s="128">
        <v>3212</v>
      </c>
      <c r="B104" s="150" t="s">
        <v>52</v>
      </c>
      <c r="C104" s="151">
        <v>9</v>
      </c>
      <c r="D104" s="151">
        <v>0</v>
      </c>
      <c r="E104" s="151"/>
    </row>
    <row r="105" spans="1:5" x14ac:dyDescent="0.25">
      <c r="A105" s="140">
        <v>61</v>
      </c>
      <c r="B105" s="140" t="s">
        <v>37</v>
      </c>
      <c r="C105" s="141">
        <f>SUM(C106)</f>
        <v>900</v>
      </c>
      <c r="D105" s="141">
        <f>SUM(D106)</f>
        <v>0</v>
      </c>
      <c r="E105" s="141">
        <f t="shared" ref="E105:E106" si="40">SUM(E106)</f>
        <v>0</v>
      </c>
    </row>
    <row r="106" spans="1:5" x14ac:dyDescent="0.25">
      <c r="A106" s="142">
        <v>3</v>
      </c>
      <c r="B106" s="143" t="s">
        <v>27</v>
      </c>
      <c r="C106" s="112">
        <f>SUM(C107)</f>
        <v>900</v>
      </c>
      <c r="D106" s="112">
        <f>SUM(D107)</f>
        <v>0</v>
      </c>
      <c r="E106" s="112">
        <f t="shared" si="40"/>
        <v>0</v>
      </c>
    </row>
    <row r="107" spans="1:5" x14ac:dyDescent="0.25">
      <c r="A107" s="145">
        <v>32</v>
      </c>
      <c r="B107" s="146" t="s">
        <v>5</v>
      </c>
      <c r="C107" s="152">
        <f>SUM(C108,C110)</f>
        <v>900</v>
      </c>
      <c r="D107" s="152">
        <f>SUM(D108,D110)</f>
        <v>0</v>
      </c>
      <c r="E107" s="152">
        <f t="shared" ref="E107" si="41">SUM(E108,E110)</f>
        <v>0</v>
      </c>
    </row>
    <row r="108" spans="1:5" x14ac:dyDescent="0.25">
      <c r="A108" s="155">
        <v>322</v>
      </c>
      <c r="B108" s="143" t="s">
        <v>54</v>
      </c>
      <c r="C108" s="112">
        <f>SUM(C109)</f>
        <v>380.89</v>
      </c>
      <c r="D108" s="112">
        <f>SUM(D109)</f>
        <v>0</v>
      </c>
      <c r="E108" s="112">
        <f t="shared" ref="E108" si="42">SUM(E109)</f>
        <v>0</v>
      </c>
    </row>
    <row r="109" spans="1:5" x14ac:dyDescent="0.25">
      <c r="A109" s="128">
        <v>3221</v>
      </c>
      <c r="B109" s="150" t="s">
        <v>61</v>
      </c>
      <c r="C109" s="151">
        <v>380.89</v>
      </c>
      <c r="D109" s="151">
        <v>0</v>
      </c>
      <c r="E109" s="151"/>
    </row>
    <row r="110" spans="1:5" x14ac:dyDescent="0.25">
      <c r="A110" s="127">
        <v>323</v>
      </c>
      <c r="B110" s="148" t="s">
        <v>45</v>
      </c>
      <c r="C110" s="144">
        <f>SUM(C111:C114)</f>
        <v>519.11</v>
      </c>
      <c r="D110" s="144">
        <f>SUM(D111:D114)</f>
        <v>0</v>
      </c>
      <c r="E110" s="144">
        <f t="shared" ref="E110" si="43">SUM(E111:E114)</f>
        <v>0</v>
      </c>
    </row>
    <row r="111" spans="1:5" x14ac:dyDescent="0.25">
      <c r="A111" s="128">
        <v>3231</v>
      </c>
      <c r="B111" s="150" t="s">
        <v>82</v>
      </c>
      <c r="C111" s="151">
        <v>0</v>
      </c>
      <c r="D111" s="151">
        <v>0</v>
      </c>
      <c r="E111" s="151"/>
    </row>
    <row r="112" spans="1:5" x14ac:dyDescent="0.25">
      <c r="A112" s="128">
        <v>3232</v>
      </c>
      <c r="B112" s="150" t="s">
        <v>84</v>
      </c>
      <c r="C112" s="151">
        <v>267.25</v>
      </c>
      <c r="D112" s="151">
        <v>0</v>
      </c>
      <c r="E112" s="151"/>
    </row>
    <row r="113" spans="1:5" x14ac:dyDescent="0.25">
      <c r="A113" s="128">
        <v>3237</v>
      </c>
      <c r="B113" s="150" t="s">
        <v>63</v>
      </c>
      <c r="C113" s="151">
        <v>90</v>
      </c>
      <c r="D113" s="151">
        <v>0</v>
      </c>
      <c r="E113" s="151"/>
    </row>
    <row r="114" spans="1:5" x14ac:dyDescent="0.25">
      <c r="A114" s="128">
        <v>3239</v>
      </c>
      <c r="B114" s="150" t="s">
        <v>64</v>
      </c>
      <c r="C114" s="151">
        <v>161.86000000000001</v>
      </c>
      <c r="D114" s="151">
        <v>0</v>
      </c>
      <c r="E114" s="151"/>
    </row>
    <row r="115" spans="1:5" s="37" customFormat="1" x14ac:dyDescent="0.2">
      <c r="A115" s="215" t="s">
        <v>150</v>
      </c>
      <c r="B115" s="216" t="s">
        <v>149</v>
      </c>
      <c r="C115" s="217">
        <f>SUM(C116)</f>
        <v>33451.229999999996</v>
      </c>
      <c r="D115" s="217">
        <f>SUM(D116)</f>
        <v>35936</v>
      </c>
      <c r="E115" s="217">
        <f>SUM(E116)</f>
        <v>35979</v>
      </c>
    </row>
    <row r="116" spans="1:5" s="37" customFormat="1" x14ac:dyDescent="0.2">
      <c r="A116" s="140">
        <v>11</v>
      </c>
      <c r="B116" s="140" t="s">
        <v>23</v>
      </c>
      <c r="C116" s="141">
        <f>SUM(C117,C133)</f>
        <v>33451.229999999996</v>
      </c>
      <c r="D116" s="141">
        <f>SUM(D117,D133)</f>
        <v>35936</v>
      </c>
      <c r="E116" s="141">
        <f>SUM(E117,E133)</f>
        <v>35979</v>
      </c>
    </row>
    <row r="117" spans="1:5" s="34" customFormat="1" x14ac:dyDescent="0.2">
      <c r="A117" s="159">
        <v>3</v>
      </c>
      <c r="B117" s="148" t="s">
        <v>27</v>
      </c>
      <c r="C117" s="144">
        <f>SUM(C118)</f>
        <v>25800.85</v>
      </c>
      <c r="D117" s="144">
        <f>SUM(D118)</f>
        <v>25170</v>
      </c>
      <c r="E117" s="144">
        <f t="shared" ref="E117" si="44">SUM(E118)</f>
        <v>25826</v>
      </c>
    </row>
    <row r="118" spans="1:5" s="30" customFormat="1" ht="15.75" customHeight="1" x14ac:dyDescent="0.25">
      <c r="A118" s="153">
        <v>32</v>
      </c>
      <c r="B118" s="138" t="s">
        <v>5</v>
      </c>
      <c r="C118" s="154">
        <f>SUM(C119,C122,C124)</f>
        <v>25800.85</v>
      </c>
      <c r="D118" s="154">
        <f>SUM(D119,D122,D124,D131)</f>
        <v>25170</v>
      </c>
      <c r="E118" s="154">
        <f>SUM(E119,E122,E124,E131)</f>
        <v>25826</v>
      </c>
    </row>
    <row r="119" spans="1:5" s="35" customFormat="1" ht="15.75" customHeight="1" x14ac:dyDescent="0.25">
      <c r="A119" s="127">
        <v>321</v>
      </c>
      <c r="B119" s="148" t="s">
        <v>53</v>
      </c>
      <c r="C119" s="112">
        <f>SUM(C120:C121)</f>
        <v>450</v>
      </c>
      <c r="D119" s="112">
        <f>SUM(D120:D121)</f>
        <v>0</v>
      </c>
      <c r="E119" s="112">
        <f t="shared" ref="E119" si="45">SUM(E120:E121)</f>
        <v>0</v>
      </c>
    </row>
    <row r="120" spans="1:5" ht="15.75" customHeight="1" x14ac:dyDescent="0.25">
      <c r="A120" s="128" t="s">
        <v>73</v>
      </c>
      <c r="B120" s="150" t="s">
        <v>74</v>
      </c>
      <c r="C120" s="151">
        <v>450</v>
      </c>
      <c r="D120" s="151">
        <v>0</v>
      </c>
      <c r="E120" s="151"/>
    </row>
    <row r="121" spans="1:5" ht="15.75" customHeight="1" x14ac:dyDescent="0.25">
      <c r="A121" s="128">
        <v>3214</v>
      </c>
      <c r="B121" s="150" t="s">
        <v>181</v>
      </c>
      <c r="C121" s="151">
        <v>0</v>
      </c>
      <c r="D121" s="151">
        <v>0</v>
      </c>
      <c r="E121" s="151"/>
    </row>
    <row r="122" spans="1:5" s="35" customFormat="1" ht="15.75" customHeight="1" x14ac:dyDescent="0.25">
      <c r="A122" s="155">
        <v>322</v>
      </c>
      <c r="B122" s="143" t="s">
        <v>54</v>
      </c>
      <c r="C122" s="112">
        <f>SUM(C123)</f>
        <v>509.66</v>
      </c>
      <c r="D122" s="112">
        <f>SUM(D123)</f>
        <v>1186</v>
      </c>
      <c r="E122" s="112">
        <f t="shared" ref="E122" si="46">SUM(E123)</f>
        <v>3386</v>
      </c>
    </row>
    <row r="123" spans="1:5" ht="15.75" customHeight="1" x14ac:dyDescent="0.25">
      <c r="A123" s="156" t="s">
        <v>76</v>
      </c>
      <c r="B123" s="157" t="s">
        <v>61</v>
      </c>
      <c r="C123" s="151">
        <v>509.66</v>
      </c>
      <c r="D123" s="151">
        <v>1186</v>
      </c>
      <c r="E123" s="151">
        <v>3386</v>
      </c>
    </row>
    <row r="124" spans="1:5" s="35" customFormat="1" ht="15.75" customHeight="1" x14ac:dyDescent="0.25">
      <c r="A124" s="127">
        <v>323</v>
      </c>
      <c r="B124" s="148" t="s">
        <v>45</v>
      </c>
      <c r="C124" s="144">
        <f>SUM(C125:C130)</f>
        <v>24841.19</v>
      </c>
      <c r="D124" s="144">
        <f>SUM(D125:D130)</f>
        <v>23884</v>
      </c>
      <c r="E124" s="144">
        <f t="shared" ref="E124" si="47">SUM(E125:E130)</f>
        <v>22440</v>
      </c>
    </row>
    <row r="125" spans="1:5" x14ac:dyDescent="0.25">
      <c r="A125" s="128">
        <v>3231</v>
      </c>
      <c r="B125" s="150" t="s">
        <v>82</v>
      </c>
      <c r="C125" s="151"/>
      <c r="D125" s="151">
        <v>0</v>
      </c>
      <c r="E125" s="151">
        <v>1388</v>
      </c>
    </row>
    <row r="126" spans="1:5" x14ac:dyDescent="0.25">
      <c r="A126" s="128">
        <v>3232</v>
      </c>
      <c r="B126" s="150" t="s">
        <v>84</v>
      </c>
      <c r="C126" s="151">
        <v>2244</v>
      </c>
      <c r="D126" s="151">
        <v>5559</v>
      </c>
      <c r="E126" s="151"/>
    </row>
    <row r="127" spans="1:5" x14ac:dyDescent="0.25">
      <c r="A127" s="128">
        <v>3235</v>
      </c>
      <c r="B127" s="150" t="s">
        <v>65</v>
      </c>
      <c r="C127" s="151"/>
      <c r="D127" s="151"/>
      <c r="E127" s="151">
        <v>22</v>
      </c>
    </row>
    <row r="128" spans="1:5" x14ac:dyDescent="0.25">
      <c r="A128" s="128">
        <v>3237</v>
      </c>
      <c r="B128" s="150" t="s">
        <v>63</v>
      </c>
      <c r="C128" s="151">
        <v>3104</v>
      </c>
      <c r="D128" s="151">
        <v>3579</v>
      </c>
      <c r="E128" s="151">
        <v>3247</v>
      </c>
    </row>
    <row r="129" spans="1:5" x14ac:dyDescent="0.25">
      <c r="A129" s="180">
        <v>3238</v>
      </c>
      <c r="B129" s="150" t="s">
        <v>87</v>
      </c>
      <c r="C129" s="151">
        <v>2600</v>
      </c>
      <c r="D129" s="151">
        <v>2125</v>
      </c>
      <c r="E129" s="151"/>
    </row>
    <row r="130" spans="1:5" x14ac:dyDescent="0.25">
      <c r="A130" s="180">
        <v>3239</v>
      </c>
      <c r="B130" s="150" t="s">
        <v>64</v>
      </c>
      <c r="C130" s="151">
        <v>16893.189999999999</v>
      </c>
      <c r="D130" s="151">
        <v>12621</v>
      </c>
      <c r="E130" s="151">
        <v>17783</v>
      </c>
    </row>
    <row r="131" spans="1:5" x14ac:dyDescent="0.25">
      <c r="A131" s="127">
        <v>329</v>
      </c>
      <c r="B131" s="148" t="s">
        <v>55</v>
      </c>
      <c r="C131" s="144">
        <f>SUM(C132)</f>
        <v>0</v>
      </c>
      <c r="D131" s="144">
        <f>SUM(D132)</f>
        <v>100</v>
      </c>
      <c r="E131" s="144">
        <f t="shared" ref="E131" si="48">SUM(E132)</f>
        <v>0</v>
      </c>
    </row>
    <row r="132" spans="1:5" x14ac:dyDescent="0.25">
      <c r="A132" s="128">
        <v>3292</v>
      </c>
      <c r="B132" s="150" t="s">
        <v>153</v>
      </c>
      <c r="C132" s="151"/>
      <c r="D132" s="151">
        <v>100</v>
      </c>
      <c r="E132" s="151"/>
    </row>
    <row r="133" spans="1:5" s="37" customFormat="1" x14ac:dyDescent="0.2">
      <c r="A133" s="112">
        <v>4</v>
      </c>
      <c r="B133" s="140" t="s">
        <v>9</v>
      </c>
      <c r="C133" s="141">
        <f>SUM(C138)</f>
        <v>7650.38</v>
      </c>
      <c r="D133" s="141">
        <f>SUM(D134,D138)</f>
        <v>10766</v>
      </c>
      <c r="E133" s="141">
        <f>SUM(E134,E138)</f>
        <v>10153</v>
      </c>
    </row>
    <row r="134" spans="1:5" s="37" customFormat="1" ht="31.5" x14ac:dyDescent="0.2">
      <c r="A134" s="153">
        <v>41</v>
      </c>
      <c r="B134" s="138" t="s">
        <v>198</v>
      </c>
      <c r="C134" s="141">
        <f>SUM(C135)</f>
        <v>0</v>
      </c>
      <c r="D134" s="141">
        <f>SUM(D135)</f>
        <v>7039</v>
      </c>
      <c r="E134" s="141">
        <f t="shared" ref="E134" si="49">SUM(E135)</f>
        <v>5605</v>
      </c>
    </row>
    <row r="135" spans="1:5" s="37" customFormat="1" x14ac:dyDescent="0.2">
      <c r="A135" s="155">
        <v>412</v>
      </c>
      <c r="B135" s="143" t="s">
        <v>46</v>
      </c>
      <c r="C135" s="141">
        <f>SUM(C136:C137)</f>
        <v>0</v>
      </c>
      <c r="D135" s="141">
        <f>SUM(D136:D137)</f>
        <v>7039</v>
      </c>
      <c r="E135" s="141">
        <f t="shared" ref="E135" si="50">SUM(E136:E137)</f>
        <v>5605</v>
      </c>
    </row>
    <row r="136" spans="1:5" s="37" customFormat="1" x14ac:dyDescent="0.2">
      <c r="A136" s="128">
        <v>4123</v>
      </c>
      <c r="B136" s="150" t="s">
        <v>199</v>
      </c>
      <c r="C136" s="141"/>
      <c r="D136" s="129">
        <v>938</v>
      </c>
      <c r="E136" s="129"/>
    </row>
    <row r="137" spans="1:5" s="37" customFormat="1" x14ac:dyDescent="0.2">
      <c r="A137" s="128">
        <v>4124</v>
      </c>
      <c r="B137" s="150" t="s">
        <v>200</v>
      </c>
      <c r="C137" s="141"/>
      <c r="D137" s="129">
        <v>6101</v>
      </c>
      <c r="E137" s="129">
        <v>5605</v>
      </c>
    </row>
    <row r="138" spans="1:5" s="38" customFormat="1" x14ac:dyDescent="0.2">
      <c r="A138" s="153">
        <v>42</v>
      </c>
      <c r="B138" s="138" t="s">
        <v>10</v>
      </c>
      <c r="C138" s="154">
        <f>SUM(C139,C143)</f>
        <v>7650.38</v>
      </c>
      <c r="D138" s="154">
        <f>SUM(D139,D143)</f>
        <v>3727</v>
      </c>
      <c r="E138" s="154">
        <f>SUM(E139,E143)</f>
        <v>4548</v>
      </c>
    </row>
    <row r="139" spans="1:5" s="35" customFormat="1" x14ac:dyDescent="0.25">
      <c r="A139" s="155">
        <v>422</v>
      </c>
      <c r="B139" s="143" t="s">
        <v>47</v>
      </c>
      <c r="C139" s="112">
        <f>SUM(C140:C142)</f>
        <v>7650.38</v>
      </c>
      <c r="D139" s="112">
        <f>SUM(D140:D142)</f>
        <v>3280</v>
      </c>
      <c r="E139" s="112">
        <f t="shared" ref="E139" si="51">SUM(E140:E142)</f>
        <v>3951</v>
      </c>
    </row>
    <row r="140" spans="1:5" x14ac:dyDescent="0.25">
      <c r="A140" s="156" t="s">
        <v>95</v>
      </c>
      <c r="B140" s="157" t="s">
        <v>96</v>
      </c>
      <c r="C140" s="129">
        <v>7650.38</v>
      </c>
      <c r="D140" s="129">
        <v>2617</v>
      </c>
      <c r="E140" s="129">
        <v>1969</v>
      </c>
    </row>
    <row r="141" spans="1:5" x14ac:dyDescent="0.25">
      <c r="A141" s="156">
        <v>4222</v>
      </c>
      <c r="B141" s="157" t="s">
        <v>203</v>
      </c>
      <c r="C141" s="129"/>
      <c r="D141" s="129">
        <v>663</v>
      </c>
      <c r="E141" s="129">
        <v>1982</v>
      </c>
    </row>
    <row r="142" spans="1:5" x14ac:dyDescent="0.25">
      <c r="A142" s="156">
        <v>4223</v>
      </c>
      <c r="B142" s="157" t="s">
        <v>156</v>
      </c>
      <c r="C142" s="129">
        <v>0</v>
      </c>
      <c r="D142" s="129">
        <v>0</v>
      </c>
      <c r="E142" s="129"/>
    </row>
    <row r="143" spans="1:5" s="35" customFormat="1" ht="31.5" x14ac:dyDescent="0.25">
      <c r="A143" s="155">
        <v>424</v>
      </c>
      <c r="B143" s="143" t="s">
        <v>201</v>
      </c>
      <c r="C143" s="112">
        <f>SUM(C144)</f>
        <v>0</v>
      </c>
      <c r="D143" s="112">
        <f>SUM(D144)</f>
        <v>447</v>
      </c>
      <c r="E143" s="112">
        <f t="shared" ref="E143" si="52">SUM(E144)</f>
        <v>597</v>
      </c>
    </row>
    <row r="144" spans="1:5" x14ac:dyDescent="0.25">
      <c r="A144" s="156">
        <v>4244</v>
      </c>
      <c r="B144" s="157" t="s">
        <v>202</v>
      </c>
      <c r="C144" s="129">
        <v>0</v>
      </c>
      <c r="D144" s="129">
        <v>447</v>
      </c>
      <c r="E144" s="129">
        <v>597</v>
      </c>
    </row>
  </sheetData>
  <mergeCells count="4">
    <mergeCell ref="A5:B5"/>
    <mergeCell ref="A1:E1"/>
    <mergeCell ref="A2:E2"/>
    <mergeCell ref="A3:E3"/>
  </mergeCells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SAŽETAK </vt:lpstr>
      <vt:lpstr>RAČUN PRIHODA I RASHODA</vt:lpstr>
      <vt:lpstr>Rashodi -funkcijska</vt:lpstr>
      <vt:lpstr>Račun financiranja</vt:lpstr>
      <vt:lpstr>POSEBNI_DIO_</vt:lpstr>
      <vt:lpstr>POSEBNI_DIO_!Print_Area</vt:lpstr>
      <vt:lpstr>'RAČUN PRIHODA I RASHODA'!Print_Area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AMilic</dc:creator>
  <cp:lastModifiedBy>Jadranka Matasić</cp:lastModifiedBy>
  <cp:lastPrinted>2025-10-17T11:22:46Z</cp:lastPrinted>
  <dcterms:created xsi:type="dcterms:W3CDTF">2022-08-26T07:26:16Z</dcterms:created>
  <dcterms:modified xsi:type="dcterms:W3CDTF">2026-02-05T09:14:10Z</dcterms:modified>
</cp:coreProperties>
</file>