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FINANCIJSKI PLANOVI\PLANOVI 2026 - 2028\"/>
    </mc:Choice>
  </mc:AlternateContent>
  <xr:revisionPtr revIDLastSave="0" documentId="13_ncr:1_{2F605C5F-0581-4218-B9D7-571DD4605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rashoda'!$A$7:$F$20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rashoda'!$A$21:$F$21</definedName>
    <definedName name="S2A_RedoviSveuk" localSheetId="3">'Posebni dio'!$A$8:$F$8</definedName>
  </definedNames>
  <calcPr calcId="191029"/>
</workbook>
</file>

<file path=xl/calcChain.xml><?xml version="1.0" encoding="utf-8"?>
<calcChain xmlns="http://schemas.openxmlformats.org/spreadsheetml/2006/main">
  <c r="D23" i="2" l="1"/>
  <c r="D25" i="2"/>
  <c r="E95" i="5"/>
  <c r="E8" i="5"/>
  <c r="F8" i="5"/>
  <c r="F56" i="5"/>
  <c r="E6" i="5"/>
  <c r="D18" i="5"/>
  <c r="D19" i="5"/>
  <c r="D24" i="5"/>
  <c r="B31" i="5"/>
  <c r="B81" i="5"/>
  <c r="D81" i="5"/>
  <c r="D82" i="5"/>
  <c r="B82" i="5"/>
  <c r="D72" i="5"/>
  <c r="D84" i="5"/>
  <c r="F84" i="5" s="1"/>
  <c r="B84" i="5"/>
  <c r="E94" i="5"/>
  <c r="F94" i="5"/>
  <c r="D92" i="5"/>
  <c r="B92" i="5"/>
  <c r="D57" i="5"/>
  <c r="F57" i="5" s="1"/>
  <c r="B57" i="5"/>
  <c r="B107" i="3"/>
  <c r="B56" i="3"/>
  <c r="B46" i="3"/>
  <c r="F93" i="5"/>
  <c r="E93" i="5"/>
  <c r="F92" i="5"/>
  <c r="F90" i="5"/>
  <c r="E90" i="5"/>
  <c r="F89" i="5"/>
  <c r="E89" i="5"/>
  <c r="F87" i="5"/>
  <c r="E87" i="5"/>
  <c r="F86" i="5"/>
  <c r="E86" i="5"/>
  <c r="F85" i="5"/>
  <c r="E85" i="5"/>
  <c r="F80" i="5"/>
  <c r="E80" i="5"/>
  <c r="F78" i="5"/>
  <c r="E78" i="5"/>
  <c r="F77" i="5"/>
  <c r="E77" i="5"/>
  <c r="F76" i="5"/>
  <c r="E76" i="5"/>
  <c r="F74" i="5"/>
  <c r="E74" i="5"/>
  <c r="D73" i="5"/>
  <c r="F73" i="5" s="1"/>
  <c r="B73" i="5"/>
  <c r="F72" i="5"/>
  <c r="B72" i="5"/>
  <c r="F70" i="5"/>
  <c r="E70" i="5"/>
  <c r="F69" i="5"/>
  <c r="E69" i="5"/>
  <c r="F68" i="5"/>
  <c r="E68" i="5"/>
  <c r="D67" i="5"/>
  <c r="B67" i="5"/>
  <c r="F66" i="5"/>
  <c r="E66" i="5"/>
  <c r="D65" i="5"/>
  <c r="F65" i="5" s="1"/>
  <c r="B65" i="5"/>
  <c r="E65" i="5" s="1"/>
  <c r="F63" i="5"/>
  <c r="E63" i="5"/>
  <c r="F62" i="5"/>
  <c r="E62" i="5"/>
  <c r="F61" i="5"/>
  <c r="E61" i="5"/>
  <c r="F59" i="5"/>
  <c r="E59" i="5"/>
  <c r="F58" i="5"/>
  <c r="E58" i="5"/>
  <c r="F54" i="5"/>
  <c r="E54" i="5"/>
  <c r="D53" i="5"/>
  <c r="F53" i="5" s="1"/>
  <c r="B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D31" i="5"/>
  <c r="F30" i="5"/>
  <c r="E30" i="5"/>
  <c r="F29" i="5"/>
  <c r="E29" i="5"/>
  <c r="F28" i="5"/>
  <c r="E28" i="5"/>
  <c r="D27" i="5"/>
  <c r="F27" i="5" s="1"/>
  <c r="B27" i="5"/>
  <c r="D17" i="5"/>
  <c r="E17" i="5" s="1"/>
  <c r="B17" i="5"/>
  <c r="D8" i="5"/>
  <c r="C8" i="5"/>
  <c r="B8" i="5"/>
  <c r="F7" i="5"/>
  <c r="E7" i="5"/>
  <c r="D6" i="5"/>
  <c r="C6" i="5"/>
  <c r="B6" i="5"/>
  <c r="D5" i="5"/>
  <c r="C5" i="5"/>
  <c r="F5" i="5" s="1"/>
  <c r="B5" i="5"/>
  <c r="D30" i="4"/>
  <c r="C30" i="4"/>
  <c r="F30" i="4" s="1"/>
  <c r="B30" i="4"/>
  <c r="E30" i="4" s="1"/>
  <c r="D29" i="4"/>
  <c r="F29" i="4" s="1"/>
  <c r="C29" i="4"/>
  <c r="B29" i="4"/>
  <c r="D24" i="4"/>
  <c r="C24" i="4"/>
  <c r="F24" i="4" s="1"/>
  <c r="B24" i="4"/>
  <c r="E24" i="4" s="1"/>
  <c r="F23" i="4"/>
  <c r="E23" i="4"/>
  <c r="D23" i="4"/>
  <c r="C23" i="4"/>
  <c r="B23" i="4"/>
  <c r="F13" i="4"/>
  <c r="D13" i="4"/>
  <c r="B13" i="4"/>
  <c r="E13" i="4" s="1"/>
  <c r="D12" i="4"/>
  <c r="F12" i="4" s="1"/>
  <c r="B12" i="4"/>
  <c r="F7" i="4"/>
  <c r="D7" i="4"/>
  <c r="B7" i="4"/>
  <c r="E7" i="4" s="1"/>
  <c r="D6" i="4"/>
  <c r="F6" i="4" s="1"/>
  <c r="B6" i="4"/>
  <c r="D122" i="3"/>
  <c r="C122" i="3"/>
  <c r="B122" i="3"/>
  <c r="F121" i="3"/>
  <c r="E121" i="3"/>
  <c r="D120" i="3"/>
  <c r="C120" i="3"/>
  <c r="B120" i="3"/>
  <c r="E120" i="3" s="1"/>
  <c r="D119" i="3"/>
  <c r="C119" i="3"/>
  <c r="B119" i="3"/>
  <c r="F108" i="3"/>
  <c r="E108" i="3"/>
  <c r="D107" i="3"/>
  <c r="C107" i="3"/>
  <c r="F106" i="3"/>
  <c r="E106" i="3"/>
  <c r="D105" i="3"/>
  <c r="C105" i="3"/>
  <c r="B105" i="3"/>
  <c r="E105" i="3" s="1"/>
  <c r="F104" i="3"/>
  <c r="E104" i="3"/>
  <c r="D103" i="3"/>
  <c r="C103" i="3"/>
  <c r="B103" i="3"/>
  <c r="D102" i="3"/>
  <c r="E102" i="3" s="1"/>
  <c r="C102" i="3"/>
  <c r="B102" i="3"/>
  <c r="F96" i="3"/>
  <c r="E96" i="3"/>
  <c r="D95" i="3"/>
  <c r="C95" i="3"/>
  <c r="F95" i="3" s="1"/>
  <c r="B95" i="3"/>
  <c r="F94" i="3"/>
  <c r="E94" i="3"/>
  <c r="D93" i="3"/>
  <c r="C93" i="3"/>
  <c r="B93" i="3"/>
  <c r="F92" i="3"/>
  <c r="E92" i="3"/>
  <c r="D91" i="3"/>
  <c r="C91" i="3"/>
  <c r="B91" i="3"/>
  <c r="D90" i="3"/>
  <c r="F90" i="3" s="1"/>
  <c r="C90" i="3"/>
  <c r="B90" i="3"/>
  <c r="F75" i="3"/>
  <c r="E75" i="3"/>
  <c r="F74" i="3"/>
  <c r="D74" i="3"/>
  <c r="B74" i="3"/>
  <c r="F73" i="3"/>
  <c r="E73" i="3"/>
  <c r="F72" i="3"/>
  <c r="E72" i="3"/>
  <c r="F71" i="3"/>
  <c r="D71" i="3"/>
  <c r="B71" i="3"/>
  <c r="D70" i="3"/>
  <c r="D66" i="3" s="1"/>
  <c r="F66" i="3" s="1"/>
  <c r="F69" i="3"/>
  <c r="E69" i="3"/>
  <c r="F68" i="3"/>
  <c r="D68" i="3"/>
  <c r="B68" i="3"/>
  <c r="E68" i="3" s="1"/>
  <c r="D67" i="3"/>
  <c r="F67" i="3" s="1"/>
  <c r="B67" i="3"/>
  <c r="E67" i="3" s="1"/>
  <c r="F65" i="3"/>
  <c r="E65" i="3"/>
  <c r="F64" i="3"/>
  <c r="D64" i="3"/>
  <c r="B64" i="3"/>
  <c r="D63" i="3"/>
  <c r="F63" i="3" s="1"/>
  <c r="B63" i="3"/>
  <c r="F62" i="3"/>
  <c r="E62" i="3"/>
  <c r="F61" i="3"/>
  <c r="E61" i="3"/>
  <c r="F60" i="3"/>
  <c r="E60" i="3"/>
  <c r="F59" i="3"/>
  <c r="E59" i="3"/>
  <c r="F58" i="3"/>
  <c r="D58" i="3"/>
  <c r="B58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D46" i="3"/>
  <c r="F45" i="3"/>
  <c r="E45" i="3"/>
  <c r="F44" i="3"/>
  <c r="E44" i="3"/>
  <c r="F43" i="3"/>
  <c r="E43" i="3"/>
  <c r="F42" i="3"/>
  <c r="E42" i="3"/>
  <c r="F41" i="3"/>
  <c r="D41" i="3"/>
  <c r="B41" i="3"/>
  <c r="F40" i="3"/>
  <c r="E40" i="3"/>
  <c r="F39" i="3"/>
  <c r="E39" i="3"/>
  <c r="F38" i="3"/>
  <c r="E38" i="3"/>
  <c r="F37" i="3"/>
  <c r="E37" i="3"/>
  <c r="F36" i="3"/>
  <c r="D36" i="3"/>
  <c r="B36" i="3"/>
  <c r="E36" i="3" s="1"/>
  <c r="F34" i="3"/>
  <c r="E34" i="3"/>
  <c r="F33" i="3"/>
  <c r="D33" i="3"/>
  <c r="B33" i="3"/>
  <c r="E33" i="3" s="1"/>
  <c r="F32" i="3"/>
  <c r="E32" i="3"/>
  <c r="F31" i="3"/>
  <c r="D31" i="3"/>
  <c r="B31" i="3"/>
  <c r="F30" i="3"/>
  <c r="E30" i="3"/>
  <c r="F29" i="3"/>
  <c r="D29" i="3"/>
  <c r="B29" i="3"/>
  <c r="D26" i="3"/>
  <c r="F26" i="3" s="1"/>
  <c r="B26" i="3"/>
  <c r="F20" i="3"/>
  <c r="E20" i="3"/>
  <c r="F19" i="3"/>
  <c r="E19" i="3"/>
  <c r="F18" i="3"/>
  <c r="D18" i="3"/>
  <c r="B18" i="3"/>
  <c r="D17" i="3"/>
  <c r="F17" i="3" s="1"/>
  <c r="B17" i="3"/>
  <c r="F16" i="3"/>
  <c r="E16" i="3"/>
  <c r="F15" i="3"/>
  <c r="D15" i="3"/>
  <c r="B15" i="3"/>
  <c r="D14" i="3"/>
  <c r="F14" i="3" s="1"/>
  <c r="B14" i="3"/>
  <c r="F13" i="3"/>
  <c r="E13" i="3"/>
  <c r="F12" i="3"/>
  <c r="D12" i="3"/>
  <c r="B12" i="3"/>
  <c r="D11" i="3"/>
  <c r="F11" i="3" s="1"/>
  <c r="B11" i="3"/>
  <c r="E11" i="3" s="1"/>
  <c r="F10" i="3"/>
  <c r="E10" i="3"/>
  <c r="F9" i="3"/>
  <c r="D9" i="3"/>
  <c r="B9" i="3"/>
  <c r="E9" i="3" s="1"/>
  <c r="F8" i="3"/>
  <c r="D8" i="3"/>
  <c r="B8" i="3"/>
  <c r="E8" i="3" s="1"/>
  <c r="D6" i="3"/>
  <c r="F6" i="3" s="1"/>
  <c r="B6" i="3"/>
  <c r="C25" i="2"/>
  <c r="F25" i="2" s="1"/>
  <c r="B25" i="2"/>
  <c r="F24" i="2"/>
  <c r="E24" i="2"/>
  <c r="F23" i="2"/>
  <c r="E23" i="2"/>
  <c r="D22" i="2"/>
  <c r="C22" i="2"/>
  <c r="F22" i="2" s="1"/>
  <c r="B22" i="2"/>
  <c r="E22" i="2" s="1"/>
  <c r="F21" i="2"/>
  <c r="E21" i="2"/>
  <c r="F20" i="2"/>
  <c r="E20" i="2"/>
  <c r="F19" i="2"/>
  <c r="E19" i="2"/>
  <c r="D19" i="2"/>
  <c r="C19" i="2"/>
  <c r="B19" i="2"/>
  <c r="F18" i="2"/>
  <c r="E18" i="2"/>
  <c r="D18" i="2"/>
  <c r="C18" i="2"/>
  <c r="B18" i="2"/>
  <c r="D14" i="2"/>
  <c r="C14" i="2"/>
  <c r="C26" i="2" s="1"/>
  <c r="F26" i="2" s="1"/>
  <c r="B14" i="2"/>
  <c r="E14" i="2" s="1"/>
  <c r="D13" i="2"/>
  <c r="C13" i="2"/>
  <c r="F13" i="2" s="1"/>
  <c r="B13" i="2"/>
  <c r="E13" i="2" s="1"/>
  <c r="F12" i="2"/>
  <c r="E12" i="2"/>
  <c r="F11" i="2"/>
  <c r="E11" i="2"/>
  <c r="F10" i="2"/>
  <c r="D10" i="2"/>
  <c r="C10" i="2"/>
  <c r="B10" i="2"/>
  <c r="E10" i="2" s="1"/>
  <c r="F9" i="2"/>
  <c r="E9" i="2"/>
  <c r="F8" i="2"/>
  <c r="E8" i="2"/>
  <c r="D7" i="2"/>
  <c r="C7" i="2"/>
  <c r="F7" i="2" s="1"/>
  <c r="B7" i="2"/>
  <c r="E7" i="2" s="1"/>
  <c r="E91" i="3" l="1"/>
  <c r="E71" i="3"/>
  <c r="E29" i="3"/>
  <c r="E58" i="3"/>
  <c r="E93" i="3"/>
  <c r="B35" i="3"/>
  <c r="F120" i="3"/>
  <c r="B28" i="3"/>
  <c r="E14" i="3"/>
  <c r="D28" i="3"/>
  <c r="F28" i="3" s="1"/>
  <c r="E74" i="3"/>
  <c r="D109" i="3"/>
  <c r="E15" i="3"/>
  <c r="E63" i="3"/>
  <c r="C97" i="3"/>
  <c r="E103" i="3"/>
  <c r="F91" i="3"/>
  <c r="F107" i="3"/>
  <c r="E122" i="3"/>
  <c r="F122" i="3"/>
  <c r="E107" i="3"/>
  <c r="E95" i="3"/>
  <c r="E25" i="2"/>
  <c r="D26" i="2"/>
  <c r="D71" i="5"/>
  <c r="F71" i="5" s="1"/>
  <c r="B71" i="5"/>
  <c r="E27" i="5"/>
  <c r="E84" i="5"/>
  <c r="D25" i="5"/>
  <c r="F25" i="5" s="1"/>
  <c r="E67" i="5"/>
  <c r="E72" i="5"/>
  <c r="E73" i="5"/>
  <c r="E57" i="5"/>
  <c r="F6" i="5"/>
  <c r="D55" i="5"/>
  <c r="F55" i="5" s="1"/>
  <c r="F81" i="5"/>
  <c r="F17" i="5"/>
  <c r="D56" i="5"/>
  <c r="E5" i="5"/>
  <c r="B25" i="5"/>
  <c r="E31" i="5"/>
  <c r="B26" i="5"/>
  <c r="B97" i="3"/>
  <c r="C109" i="3"/>
  <c r="E6" i="3"/>
  <c r="E28" i="3"/>
  <c r="D97" i="3"/>
  <c r="F119" i="3"/>
  <c r="E12" i="3"/>
  <c r="E17" i="3"/>
  <c r="E64" i="3"/>
  <c r="F105" i="3"/>
  <c r="D21" i="3"/>
  <c r="F21" i="3" s="1"/>
  <c r="E18" i="3"/>
  <c r="E46" i="3"/>
  <c r="F102" i="3"/>
  <c r="D35" i="3"/>
  <c r="F35" i="3" s="1"/>
  <c r="F103" i="3"/>
  <c r="E31" i="3"/>
  <c r="B70" i="3"/>
  <c r="B66" i="3" s="1"/>
  <c r="E66" i="3" s="1"/>
  <c r="B21" i="3"/>
  <c r="E81" i="5"/>
  <c r="F14" i="2"/>
  <c r="B56" i="5"/>
  <c r="E90" i="3"/>
  <c r="D7" i="3"/>
  <c r="F7" i="3" s="1"/>
  <c r="E12" i="4"/>
  <c r="B26" i="2"/>
  <c r="B7" i="3"/>
  <c r="F93" i="3"/>
  <c r="F70" i="3"/>
  <c r="E119" i="3"/>
  <c r="E41" i="3"/>
  <c r="E26" i="3"/>
  <c r="B109" i="3"/>
  <c r="D26" i="5"/>
  <c r="F26" i="5" s="1"/>
  <c r="E6" i="4"/>
  <c r="F67" i="5"/>
  <c r="E53" i="5"/>
  <c r="E92" i="5"/>
  <c r="E29" i="4"/>
  <c r="F31" i="5"/>
  <c r="B55" i="5"/>
  <c r="E35" i="3" l="1"/>
  <c r="E21" i="3"/>
  <c r="F97" i="3"/>
  <c r="E7" i="3"/>
  <c r="F109" i="3"/>
  <c r="E109" i="3"/>
  <c r="E97" i="3"/>
  <c r="E26" i="2"/>
  <c r="B24" i="5"/>
  <c r="B19" i="5"/>
  <c r="B18" i="5"/>
  <c r="E71" i="5"/>
  <c r="F18" i="5"/>
  <c r="E25" i="5"/>
  <c r="F19" i="5"/>
  <c r="E56" i="5"/>
  <c r="E26" i="5"/>
  <c r="B95" i="5"/>
  <c r="F24" i="5"/>
  <c r="D95" i="5"/>
  <c r="F95" i="5" s="1"/>
  <c r="D76" i="3"/>
  <c r="F76" i="3" s="1"/>
  <c r="D27" i="3"/>
  <c r="F27" i="3" s="1"/>
  <c r="E70" i="3"/>
  <c r="B76" i="3"/>
  <c r="E76" i="3" s="1"/>
  <c r="B27" i="3"/>
  <c r="E55" i="5"/>
  <c r="E27" i="3" l="1"/>
  <c r="E19" i="5"/>
  <c r="E18" i="5"/>
  <c r="E24" i="5"/>
</calcChain>
</file>

<file path=xl/sharedStrings.xml><?xml version="1.0" encoding="utf-8"?>
<sst xmlns="http://schemas.openxmlformats.org/spreadsheetml/2006/main" count="296" uniqueCount="166">
  <si>
    <t>MINISTARSTVO KULTURE I MEDIJA</t>
  </si>
  <si>
    <t>IZVRŠENJE PRORAČUNA ZA 2026. GODINU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</si>
  <si>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</si>
  <si>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</si>
  <si>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</si>
  <si>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</si>
  <si>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</si>
  <si>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</si>
  <si>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</si>
  <si>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</si>
  <si>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</si>
  <si>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</si>
  <si>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</si>
  <si>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</si>
  <si>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</si>
  <si>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</si>
  <si>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</si>
  <si>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</si>
  <si>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</si>
  <si>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</si>
  <si>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</si>
  <si>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</si>
  <si>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</si>
  <si>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</si>
  <si>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</si>
  <si>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</si>
  <si>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</si>
  <si>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</si>
  <si>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</si>
  <si>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</si>
  <si>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</si>
  <si>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</si>
  <si>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Izvršenje 2026.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</si>
  <si>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</si>
  <si>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</si>
  <si>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</si>
  <si>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</si>
  <si>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</si>
  <si>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</si>
  <si>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</si>
  <si>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</si>
  <si>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</si>
  <si>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</si>
  <si>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6615 Prihodi od pruženih usluga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</si>
  <si>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</si>
  <si>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</si>
  <si>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</si>
  <si>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</si>
  <si>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</si>
  <si>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</si>
  <si>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</si>
  <si>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</si>
  <si>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</si>
  <si>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</si>
  <si>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</si>
  <si>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</si>
  <si>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</si>
  <si>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</si>
  <si>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</si>
  <si>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</si>
  <si>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</si>
  <si>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</si>
  <si>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</si>
  <si>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</si>
  <si>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</si>
  <si>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</si>
  <si>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</si>
  <si>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</si>
  <si>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</si>
  <si>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</si>
  <si>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</si>
  <si>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</si>
  <si>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</si>
  <si>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</si>
  <si>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</si>
  <si>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</si>
  <si>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</si>
  <si>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</si>
  <si>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329 Ostali nespomenuti rashodi poslovanja</t>
  </si>
  <si>
    <t xml:space="preserve">   3292 Premije osiguranja</t>
  </si>
  <si>
    <t xml:space="preserve">   3293 Reprezentacija</t>
  </si>
  <si>
    <t xml:space="preserve">   3294 Članarine i norme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</si>
  <si>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</si>
  <si>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</si>
  <si>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</si>
  <si>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</si>
  <si>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41 Rashodi za nabavu neproizvedene dugotrajne imovine</t>
  </si>
  <si>
    <t xml:space="preserve">  412 Nematerijalna imovina</t>
  </si>
  <si>
    <t xml:space="preserve">   4124 Ostala prava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</si>
  <si>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</si>
  <si>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</si>
  <si>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</si>
  <si>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4222 Komunikacijska oprema</t>
  </si>
  <si>
    <t xml:space="preserve">  424 Knjige, umjetnička djela i ostale izložbene vrijednosti</t>
  </si>
  <si>
    <t xml:space="preserve">   4244 Ostale nespomenute izložbene vrijednosti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</si>
  <si>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</si>
  <si>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</si>
  <si>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</si>
  <si>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</si>
  <si>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</si>
  <si>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</si>
  <si>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</si>
  <si>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</si>
  <si>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</si>
  <si>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</si>
  <si>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</si>
  <si>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</si>
  <si>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</si>
  <si>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</si>
  <si>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</si>
  <si>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</si>
  <si>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</si>
  <si>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</si>
  <si>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</si>
  <si>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</si>
  <si>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</si>
  <si>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</si>
  <si>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</si>
  <si>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            31 Vlastiti prihodi</t>
  </si>
  <si>
    <t xml:space="preserve">            43 Ostali prihodi</t>
  </si>
  <si>
    <t xml:space="preserve">  3903 MUZEJSKA I VIZUALNA DJELATNOST</t>
  </si>
  <si>
    <t xml:space="preserve">   A780000 ADMINISTRACIJA I UPRAVLJANJE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</si>
  <si>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</si>
  <si>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</si>
  <si>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</si>
  <si>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</si>
  <si>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</si>
  <si>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</si>
  <si>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</si>
  <si>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</si>
  <si>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</si>
  <si>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</si>
  <si>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3221 Uredski materijal i ostali materijalni rashodi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</si>
  <si>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</si>
  <si>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</si>
  <si>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</si>
  <si>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</si>
  <si>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</si>
  <si>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</si>
  <si>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</si>
  <si>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</si>
  <si>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</si>
  <si>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</si>
  <si>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</si>
  <si>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</si>
  <si>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3292 Premije osiguranja</t>
  </si>
  <si>
    <t xml:space="preserve">      3293 Reprezentacija</t>
  </si>
  <si>
    <t xml:space="preserve">      3294 Članarine i norme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</si>
  <si>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</si>
  <si>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</si>
  <si>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</si>
  <si>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A780001 PROGRAMI MUZEJSKO GALERIJSKE DJELATNOSTI</t>
  </si>
  <si>
    <t xml:space="preserve">     41 Rashodi za nabavu neproizvedene dugotrajne imovine</t>
  </si>
  <si>
    <t xml:space="preserve">      4124 Ostala prava</t>
  </si>
  <si>
    <t xml:space="preserve">     42 Rashodi za nabavu proizvedene dugotrajne imovine</t>
  </si>
  <si>
    <t xml:space="preserve">      4221 Uredska oprema i namještaj</t>
  </si>
  <si>
    <t xml:space="preserve">      4222 Komunikacijska oprema</t>
  </si>
  <si>
    <t xml:space="preserve">      4244 Ostale nespomenute izložbene vrijednosti</t>
  </si>
  <si>
    <t xml:space="preserve">   A780002 ADMINISTRACIJA I UPRAVLJANJE (IZ EVIDENCIJSKIH PRIHODA)</t>
  </si>
  <si>
    <t xml:space="preserve">    31 Vlastiti prihodi</t>
  </si>
  <si>
    <t xml:space="preserve">    43 Ostali prihodi</t>
  </si>
  <si>
    <t xml:space="preserve">  323 Naknade troškova osobama izvan radnog odnosa</t>
  </si>
  <si>
    <t xml:space="preserve">   3241 Naknade troškova osobama izvan radnog odnosa</t>
  </si>
  <si>
    <t xml:space="preserve">      3241 Naknade troškova osobama izvan radnog odnosa</t>
  </si>
  <si>
    <t xml:space="preserve">      3295 Pristojbe i naknade</t>
  </si>
  <si>
    <t xml:space="preserve">      4244 Ostale nespomenute izložbene vrijednosi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</si>
</sst>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10" fontId="1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6" width="15" style="1" customWidth="1"/>
  </cols>
  <sheetData>
    <row r="1" spans="1:6" s="2" customFormat="1" ht="20.100000000000001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57" t="s">
        <v>1</v>
      </c>
      <c r="B2" s="57"/>
      <c r="C2" s="57"/>
      <c r="D2" s="57"/>
      <c r="E2" s="57"/>
      <c r="F2" s="57"/>
    </row>
    <row r="3" spans="1:6" s="5" customFormat="1" ht="30" customHeight="1" x14ac:dyDescent="0.25">
      <c r="A3" s="58" t="s">
        <v>2</v>
      </c>
      <c r="B3" s="58"/>
      <c r="C3" s="58"/>
      <c r="D3" s="58"/>
      <c r="E3" s="58"/>
      <c r="F3" s="58"/>
    </row>
    <row r="4" spans="1:6" s="6" customFormat="1" ht="24.95" customHeight="1" x14ac:dyDescent="0.3">
      <c r="A4" s="58" t="s">
        <v>3</v>
      </c>
      <c r="B4" s="58"/>
      <c r="C4" s="58"/>
      <c r="D4" s="58"/>
      <c r="E4" s="58"/>
      <c r="F4" s="58"/>
    </row>
    <row r="5" spans="1:6" s="7" customFormat="1" ht="24.95" customHeight="1" x14ac:dyDescent="0.25">
      <c r="A5" s="8" t="s">
        <v>4</v>
      </c>
      <c r="B5" s="9"/>
      <c r="C5" s="9"/>
      <c r="D5" s="9"/>
      <c r="E5" s="9"/>
      <c r="F5" s="9"/>
    </row>
    <row r="6" spans="1:6" ht="57.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</row>
    <row r="7" spans="1:6" s="11" customFormat="1" ht="15.95" customHeight="1" x14ac:dyDescent="0.25">
      <c r="A7" s="12" t="s">
        <v>11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12</v>
      </c>
      <c r="B8" s="14">
        <v>274896.42</v>
      </c>
      <c r="C8" s="14">
        <v>653269</v>
      </c>
      <c r="D8" s="14">
        <v>299612.94</v>
      </c>
      <c r="E8" s="15">
        <f t="shared" ref="E8:E14" si="0">IF(B8&lt;&gt;0,D8/B8,"-")</f>
        <v>1.0899121203542774</v>
      </c>
      <c r="F8" s="15">
        <f>IF(C8&lt;&gt;0,D8/C8,"-")</f>
        <v>0.45863639633902725</v>
      </c>
    </row>
    <row r="9" spans="1:6" s="11" customFormat="1" ht="24.95" customHeight="1" x14ac:dyDescent="0.25">
      <c r="A9" s="13" t="s">
        <v>13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>IF(C9&lt;&gt;0,D9/C9,"-")</f>
        <v>-</v>
      </c>
    </row>
    <row r="10" spans="1:6" s="16" customFormat="1" ht="30" customHeight="1" x14ac:dyDescent="0.25">
      <c r="A10" s="17" t="s">
        <v>14</v>
      </c>
      <c r="B10" s="18">
        <f>B8+B9</f>
        <v>274896.42</v>
      </c>
      <c r="C10" s="18">
        <f>C8+C9</f>
        <v>653269</v>
      </c>
      <c r="D10" s="18">
        <f>D8+D9</f>
        <v>299612.94</v>
      </c>
      <c r="E10" s="19">
        <f t="shared" si="0"/>
        <v>1.0899121203542774</v>
      </c>
      <c r="F10" s="19" t="str">
        <f>IF(C9&lt;&gt;0,D9/C9,"-")</f>
        <v>-</v>
      </c>
    </row>
    <row r="11" spans="1:6" s="11" customFormat="1" ht="24.95" customHeight="1" x14ac:dyDescent="0.25">
      <c r="A11" s="13" t="s">
        <v>15</v>
      </c>
      <c r="B11" s="14">
        <v>276198.78999999998</v>
      </c>
      <c r="C11" s="14">
        <v>643116</v>
      </c>
      <c r="D11" s="14">
        <v>292805.77</v>
      </c>
      <c r="E11" s="15">
        <f t="shared" si="0"/>
        <v>1.0601269107659741</v>
      </c>
      <c r="F11" s="15">
        <f>IF(C11&lt;&gt;0,D11/C11,"-")</f>
        <v>0.45529231118491847</v>
      </c>
    </row>
    <row r="12" spans="1:6" s="11" customFormat="1" ht="24.95" customHeight="1" x14ac:dyDescent="0.25">
      <c r="A12" s="13" t="s">
        <v>16</v>
      </c>
      <c r="B12" s="14">
        <v>1524.38</v>
      </c>
      <c r="C12" s="14">
        <v>10153</v>
      </c>
      <c r="D12" s="14">
        <v>2227.86</v>
      </c>
      <c r="E12" s="15">
        <f t="shared" si="0"/>
        <v>1.4614859811857936</v>
      </c>
      <c r="F12" s="15">
        <f>IF(C12&lt;&gt;0,D12/C12,"-")</f>
        <v>0.21942874027381071</v>
      </c>
    </row>
    <row r="13" spans="1:6" ht="30" customHeight="1" x14ac:dyDescent="0.25">
      <c r="A13" s="17" t="s">
        <v>17</v>
      </c>
      <c r="B13" s="18">
        <f>B11+B12</f>
        <v>277723.17</v>
      </c>
      <c r="C13" s="18">
        <f>C11+C12</f>
        <v>653269</v>
      </c>
      <c r="D13" s="18">
        <f>D11+D12</f>
        <v>295033.63</v>
      </c>
      <c r="E13" s="19">
        <f t="shared" si="0"/>
        <v>1.0623299093122121</v>
      </c>
      <c r="F13" s="19">
        <f>IF(C13&lt;&gt;0,D13/C13,"-")</f>
        <v>0.45162655812536645</v>
      </c>
    </row>
    <row r="14" spans="1:6" ht="30" customHeight="1" x14ac:dyDescent="0.25">
      <c r="A14" s="17" t="s">
        <v>18</v>
      </c>
      <c r="B14" s="18">
        <f>B8+B9-B11-B12</f>
        <v>-2826.7499999999955</v>
      </c>
      <c r="C14" s="18">
        <f>C8+C9-C11-C12</f>
        <v>0</v>
      </c>
      <c r="D14" s="18">
        <f>D8+D9-D11-D12</f>
        <v>4579.3099999999831</v>
      </c>
      <c r="E14" s="19">
        <f t="shared" si="0"/>
        <v>-1.6199911559211075</v>
      </c>
      <c r="F14" s="19" t="str">
        <f>IF(C14&lt;&gt;0,D14/C14,"-")</f>
        <v>-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19</v>
      </c>
      <c r="B17" s="9"/>
      <c r="C17" s="9"/>
      <c r="D17" s="9"/>
      <c r="E17" s="9"/>
      <c r="F17" s="9"/>
    </row>
    <row r="18" spans="1:6" ht="57.6" customHeight="1" x14ac:dyDescent="0.25">
      <c r="A18" s="10" t="s">
        <v>5</v>
      </c>
      <c r="B18" s="10" t="str">
        <f>B6</f>
        <v>Ostvarenje /
Izvršenje
01.-06.2025.</v>
      </c>
      <c r="C18" s="10" t="str">
        <f>C6</f>
        <v>Izvorni plan
2026.</v>
      </c>
      <c r="D18" s="10" t="str">
        <f>D6</f>
        <v>Ostvarenje /
Izvršenje
01.-06.2026.</v>
      </c>
      <c r="E18" s="10" t="str">
        <f>E6</f>
        <v>Indeks
izvršenja
01.-06.2025.</v>
      </c>
      <c r="F18" s="10" t="str">
        <f>F6</f>
        <v>Indeks
izvršenja
01.-06.2026.</v>
      </c>
    </row>
    <row r="19" spans="1:6" s="11" customFormat="1" ht="15.95" customHeight="1" x14ac:dyDescent="0.25">
      <c r="A19" s="12" t="s">
        <v>11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20</v>
      </c>
      <c r="B20" s="14">
        <v>0</v>
      </c>
      <c r="C20" s="14">
        <v>0</v>
      </c>
      <c r="D20" s="14">
        <v>0</v>
      </c>
      <c r="E20" s="15" t="str">
        <f t="shared" ref="E20:E26" si="1">IF(B20&lt;&gt;0,D20/B20,"-")</f>
        <v>-</v>
      </c>
      <c r="F20" s="15" t="str">
        <f t="shared" ref="F20:F26" si="2">IF(C20&lt;&gt;0,D20/C20,"-")</f>
        <v>-</v>
      </c>
    </row>
    <row r="21" spans="1:6" s="11" customFormat="1" ht="24.95" customHeight="1" x14ac:dyDescent="0.25">
      <c r="A21" s="13" t="s">
        <v>21</v>
      </c>
      <c r="B21" s="14">
        <v>0</v>
      </c>
      <c r="C21" s="14">
        <v>0</v>
      </c>
      <c r="D21" s="14">
        <v>0</v>
      </c>
      <c r="E21" s="15" t="str">
        <f t="shared" si="1"/>
        <v>-</v>
      </c>
      <c r="F21" s="15" t="str">
        <f t="shared" si="2"/>
        <v>-</v>
      </c>
    </row>
    <row r="22" spans="1:6" s="11" customFormat="1" ht="30" customHeight="1" x14ac:dyDescent="0.25">
      <c r="A22" s="17" t="s">
        <v>22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1"/>
        <v>-</v>
      </c>
      <c r="F22" s="19" t="str">
        <f t="shared" si="2"/>
        <v>-</v>
      </c>
    </row>
    <row r="23" spans="1:6" s="11" customFormat="1" ht="24.95" customHeight="1" x14ac:dyDescent="0.25">
      <c r="A23" s="13" t="s">
        <v>23</v>
      </c>
      <c r="B23" s="14">
        <v>24963.83</v>
      </c>
      <c r="C23" s="14">
        <v>22900.46</v>
      </c>
      <c r="D23" s="14">
        <f>22942.2+10865.12</f>
        <v>33807.32</v>
      </c>
      <c r="E23" s="15">
        <f t="shared" si="1"/>
        <v>1.3542521319845551</v>
      </c>
      <c r="F23" s="15">
        <f t="shared" si="2"/>
        <v>1.4762725290234344</v>
      </c>
    </row>
    <row r="24" spans="1:6" s="11" customFormat="1" ht="24.95" customHeight="1" x14ac:dyDescent="0.25">
      <c r="A24" s="13" t="s">
        <v>24</v>
      </c>
      <c r="B24" s="14">
        <v>22137.08</v>
      </c>
      <c r="C24" s="14">
        <v>22900.46</v>
      </c>
      <c r="D24" s="14">
        <v>38386.629999999997</v>
      </c>
      <c r="E24" s="15">
        <f t="shared" si="1"/>
        <v>1.7340421591284847</v>
      </c>
      <c r="F24" s="15">
        <f t="shared" si="2"/>
        <v>1.6762383812377568</v>
      </c>
    </row>
    <row r="25" spans="1:6" ht="30" customHeight="1" x14ac:dyDescent="0.25">
      <c r="A25" s="17" t="s">
        <v>25</v>
      </c>
      <c r="B25" s="18">
        <f>B20-B21+B23-B24</f>
        <v>2826.75</v>
      </c>
      <c r="C25" s="18">
        <f>C20-C21+C23-C24</f>
        <v>0</v>
      </c>
      <c r="D25" s="18">
        <f>D20-D21+D23-D24</f>
        <v>-4579.3099999999977</v>
      </c>
      <c r="E25" s="19">
        <f t="shared" si="1"/>
        <v>-1.61999115592111</v>
      </c>
      <c r="F25" s="19" t="str">
        <f t="shared" si="2"/>
        <v>-</v>
      </c>
    </row>
    <row r="26" spans="1:6" ht="30" customHeight="1" x14ac:dyDescent="0.25">
      <c r="A26" s="17" t="s">
        <v>26</v>
      </c>
      <c r="B26" s="18">
        <f>B14+B25</f>
        <v>4.5474735088646412E-12</v>
      </c>
      <c r="C26" s="18">
        <f>C14+C25</f>
        <v>0</v>
      </c>
      <c r="D26" s="18">
        <f>D14+D25</f>
        <v>-1.4551915228366852E-11</v>
      </c>
      <c r="E26" s="19">
        <f t="shared" si="1"/>
        <v>-3.2</v>
      </c>
      <c r="F26" s="19" t="str">
        <f t="shared" si="2"/>
        <v>-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58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5"/>
  <sheetViews>
    <sheetView zoomScaleNormal="100" workbookViewId="0">
      <pane ySplit="6" topLeftCell="A7" activePane="bottomLeft" state="frozen"/>
      <selection pane="bottomLeft" activeCell="A81" sqref="A81:XFD81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58" t="s">
        <v>2</v>
      </c>
      <c r="B1" s="58"/>
      <c r="C1" s="58"/>
      <c r="D1" s="58"/>
      <c r="E1" s="58"/>
      <c r="F1" s="58"/>
    </row>
    <row r="2" spans="1:6" s="5" customFormat="1" ht="30" customHeight="1" x14ac:dyDescent="0.25">
      <c r="A2" s="58" t="s">
        <v>27</v>
      </c>
      <c r="B2" s="58"/>
      <c r="C2" s="58"/>
      <c r="D2" s="58"/>
      <c r="E2" s="58"/>
      <c r="F2" s="58"/>
    </row>
    <row r="3" spans="1:6" s="6" customFormat="1" ht="24.95" customHeight="1" x14ac:dyDescent="0.3">
      <c r="A3" s="58" t="s">
        <v>28</v>
      </c>
      <c r="B3" s="58"/>
      <c r="C3" s="58"/>
      <c r="D3" s="58"/>
      <c r="E3" s="58"/>
      <c r="F3" s="58"/>
    </row>
    <row r="4" spans="1:6" s="7" customFormat="1" ht="24.95" customHeight="1" x14ac:dyDescent="0.25">
      <c r="A4" s="8" t="s">
        <v>29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12</v>
      </c>
      <c r="B7" s="26">
        <f>SUBTOTAL(9,B10:B20)</f>
        <v>274896.42</v>
      </c>
      <c r="C7" s="26">
        <v>653269</v>
      </c>
      <c r="D7" s="26">
        <f>SUBTOTAL(9,D10:D20)</f>
        <v>299612.94</v>
      </c>
      <c r="E7" s="27">
        <f t="shared" ref="E7:E21" si="0">IF(B7&lt;&gt;0,D7/B7,"-")</f>
        <v>1.0899121203542774</v>
      </c>
      <c r="F7" s="27">
        <f t="shared" ref="F7:F21" si="1">IF(C7&lt;&gt;0,D7/C7,"-")</f>
        <v>0.45863639633902725</v>
      </c>
    </row>
    <row r="8" spans="1:6" x14ac:dyDescent="0.25">
      <c r="A8" s="28" t="s">
        <v>35</v>
      </c>
      <c r="B8" s="29">
        <f>SUBTOTAL(9,B10:B10)</f>
        <v>0</v>
      </c>
      <c r="C8" s="29">
        <v>0</v>
      </c>
      <c r="D8" s="29">
        <f>SUBTOTAL(9,D10:D10)</f>
        <v>0</v>
      </c>
      <c r="E8" s="30" t="str">
        <f t="shared" si="0"/>
        <v>-</v>
      </c>
      <c r="F8" s="30" t="str">
        <f t="shared" si="1"/>
        <v>-</v>
      </c>
    </row>
    <row r="9" spans="1:6" x14ac:dyDescent="0.25">
      <c r="A9" s="31" t="s">
        <v>36</v>
      </c>
      <c r="B9" s="32">
        <f>SUBTOTAL(9,B10:B10)</f>
        <v>0</v>
      </c>
      <c r="C9" s="32"/>
      <c r="D9" s="32">
        <f>SUBTOTAL(9,D10:D10)</f>
        <v>0</v>
      </c>
      <c r="E9" s="33" t="str">
        <f t="shared" si="0"/>
        <v>-</v>
      </c>
      <c r="F9" s="33" t="str">
        <f t="shared" si="1"/>
        <v>-</v>
      </c>
    </row>
    <row r="10" spans="1:6" x14ac:dyDescent="0.25">
      <c r="A10" s="34" t="s">
        <v>37</v>
      </c>
      <c r="B10" s="35">
        <v>0</v>
      </c>
      <c r="C10" s="35"/>
      <c r="D10" s="35">
        <v>0</v>
      </c>
      <c r="E10" s="36" t="str">
        <f t="shared" si="0"/>
        <v>-</v>
      </c>
      <c r="F10" s="36" t="str">
        <f t="shared" si="1"/>
        <v>-</v>
      </c>
    </row>
    <row r="11" spans="1:6" x14ac:dyDescent="0.25">
      <c r="A11" s="28" t="s">
        <v>38</v>
      </c>
      <c r="B11" s="29">
        <f>SUBTOTAL(9,B13:B13)</f>
        <v>2131</v>
      </c>
      <c r="C11" s="29">
        <v>4000</v>
      </c>
      <c r="D11" s="29">
        <f>SUBTOTAL(9,D13:D13)</f>
        <v>2114</v>
      </c>
      <c r="E11" s="30">
        <f t="shared" si="0"/>
        <v>0.99202252463632101</v>
      </c>
      <c r="F11" s="30">
        <f t="shared" si="1"/>
        <v>0.52849999999999997</v>
      </c>
    </row>
    <row r="12" spans="1:6" x14ac:dyDescent="0.25">
      <c r="A12" s="31" t="s">
        <v>39</v>
      </c>
      <c r="B12" s="32">
        <f>SUBTOTAL(9,B13:B13)</f>
        <v>2131</v>
      </c>
      <c r="C12" s="32"/>
      <c r="D12" s="32">
        <f>SUBTOTAL(9,D13:D13)</f>
        <v>2114</v>
      </c>
      <c r="E12" s="33">
        <f t="shared" si="0"/>
        <v>0.99202252463632101</v>
      </c>
      <c r="F12" s="33" t="str">
        <f t="shared" si="1"/>
        <v>-</v>
      </c>
    </row>
    <row r="13" spans="1:6" x14ac:dyDescent="0.25">
      <c r="A13" s="34" t="s">
        <v>40</v>
      </c>
      <c r="B13" s="35">
        <v>2131</v>
      </c>
      <c r="C13" s="35"/>
      <c r="D13" s="35">
        <v>2114</v>
      </c>
      <c r="E13" s="36">
        <f t="shared" si="0"/>
        <v>0.99202252463632101</v>
      </c>
      <c r="F13" s="36" t="str">
        <f t="shared" si="1"/>
        <v>-</v>
      </c>
    </row>
    <row r="14" spans="1:6" x14ac:dyDescent="0.25">
      <c r="A14" s="28" t="s">
        <v>41</v>
      </c>
      <c r="B14" s="29">
        <f>SUBTOTAL(9,B16:B16)</f>
        <v>2670</v>
      </c>
      <c r="C14" s="29">
        <v>5000</v>
      </c>
      <c r="D14" s="29">
        <f>SUBTOTAL(9,D16:D16)</f>
        <v>4180</v>
      </c>
      <c r="E14" s="30">
        <f t="shared" si="0"/>
        <v>1.5655430711610487</v>
      </c>
      <c r="F14" s="30">
        <f t="shared" si="1"/>
        <v>0.83599999999999997</v>
      </c>
    </row>
    <row r="15" spans="1:6" x14ac:dyDescent="0.25">
      <c r="A15" s="31" t="s">
        <v>42</v>
      </c>
      <c r="B15" s="32">
        <f>SUBTOTAL(9,B16:B16)</f>
        <v>2670</v>
      </c>
      <c r="C15" s="32"/>
      <c r="D15" s="32">
        <f>SUBTOTAL(9,D16:D16)</f>
        <v>4180</v>
      </c>
      <c r="E15" s="33">
        <f t="shared" si="0"/>
        <v>1.5655430711610487</v>
      </c>
      <c r="F15" s="33" t="str">
        <f t="shared" si="1"/>
        <v>-</v>
      </c>
    </row>
    <row r="16" spans="1:6" x14ac:dyDescent="0.25">
      <c r="A16" s="34" t="s">
        <v>43</v>
      </c>
      <c r="B16" s="35">
        <v>2670</v>
      </c>
      <c r="C16" s="35"/>
      <c r="D16" s="35">
        <v>4180</v>
      </c>
      <c r="E16" s="36">
        <f t="shared" si="0"/>
        <v>1.5655430711610487</v>
      </c>
      <c r="F16" s="36" t="str">
        <f t="shared" si="1"/>
        <v>-</v>
      </c>
    </row>
    <row r="17" spans="1:6" x14ac:dyDescent="0.25">
      <c r="A17" s="28" t="s">
        <v>44</v>
      </c>
      <c r="B17" s="29">
        <f>SUBTOTAL(9,B19:B20)</f>
        <v>270095.42</v>
      </c>
      <c r="C17" s="29">
        <v>644269</v>
      </c>
      <c r="D17" s="29">
        <f>SUBTOTAL(9,D19:D20)</f>
        <v>293318.94</v>
      </c>
      <c r="E17" s="30">
        <f t="shared" si="0"/>
        <v>1.0859826501315721</v>
      </c>
      <c r="F17" s="30">
        <f t="shared" si="1"/>
        <v>0.4552740237385316</v>
      </c>
    </row>
    <row r="18" spans="1:6" x14ac:dyDescent="0.25">
      <c r="A18" s="31" t="s">
        <v>45</v>
      </c>
      <c r="B18" s="32">
        <f>SUBTOTAL(9,B19:B20)</f>
        <v>270095.42</v>
      </c>
      <c r="C18" s="32"/>
      <c r="D18" s="32">
        <f>SUBTOTAL(9,D19:D20)</f>
        <v>293318.94</v>
      </c>
      <c r="E18" s="33">
        <f t="shared" si="0"/>
        <v>1.0859826501315721</v>
      </c>
      <c r="F18" s="33" t="str">
        <f t="shared" si="1"/>
        <v>-</v>
      </c>
    </row>
    <row r="19" spans="1:6" x14ac:dyDescent="0.25">
      <c r="A19" s="34" t="s">
        <v>46</v>
      </c>
      <c r="B19" s="35">
        <v>268616.53999999998</v>
      </c>
      <c r="C19" s="35"/>
      <c r="D19" s="35">
        <v>291337.31</v>
      </c>
      <c r="E19" s="36">
        <f t="shared" si="0"/>
        <v>1.0845844042217208</v>
      </c>
      <c r="F19" s="36" t="str">
        <f t="shared" si="1"/>
        <v>-</v>
      </c>
    </row>
    <row r="20" spans="1:6" x14ac:dyDescent="0.25">
      <c r="A20" s="34" t="s">
        <v>47</v>
      </c>
      <c r="B20" s="35">
        <v>1478.88</v>
      </c>
      <c r="C20" s="35"/>
      <c r="D20" s="35">
        <v>1981.63</v>
      </c>
      <c r="E20" s="36">
        <f t="shared" si="0"/>
        <v>1.3399532078329546</v>
      </c>
      <c r="F20" s="36" t="str">
        <f t="shared" si="1"/>
        <v>-</v>
      </c>
    </row>
    <row r="21" spans="1:6" ht="20.100000000000001" customHeight="1" x14ac:dyDescent="0.25">
      <c r="A21" s="37" t="s">
        <v>48</v>
      </c>
      <c r="B21" s="38">
        <f>IFERROR(SUBTOTAL(9,B10:B20),0)</f>
        <v>274896.42</v>
      </c>
      <c r="C21" s="38">
        <v>653269</v>
      </c>
      <c r="D21" s="38">
        <f>IFERROR(SUBTOTAL(9,D10:D20),0)</f>
        <v>299612.94</v>
      </c>
      <c r="E21" s="39">
        <f t="shared" si="0"/>
        <v>1.0899121203542774</v>
      </c>
      <c r="F21" s="39">
        <f t="shared" si="1"/>
        <v>0.45863639633902725</v>
      </c>
    </row>
    <row r="22" spans="1:6" x14ac:dyDescent="0.25">
      <c r="A22" s="11"/>
      <c r="B22" s="11"/>
      <c r="C22" s="11"/>
      <c r="D22" s="11"/>
      <c r="E22" s="11"/>
      <c r="F22" s="11"/>
    </row>
    <row r="23" spans="1:6" x14ac:dyDescent="0.25">
      <c r="A23" s="11"/>
      <c r="B23" s="11"/>
      <c r="C23" s="11"/>
      <c r="D23" s="11"/>
      <c r="E23" s="11"/>
      <c r="F23" s="11"/>
    </row>
    <row r="24" spans="1:6" s="7" customFormat="1" ht="24.95" customHeight="1" x14ac:dyDescent="0.25">
      <c r="A24" s="8" t="s">
        <v>49</v>
      </c>
      <c r="B24" s="9"/>
      <c r="C24" s="9"/>
      <c r="D24" s="9"/>
      <c r="E24" s="9"/>
      <c r="F24" s="9"/>
    </row>
    <row r="25" spans="1:6" ht="57.6" customHeight="1" x14ac:dyDescent="0.25">
      <c r="A25" s="40" t="s">
        <v>30</v>
      </c>
      <c r="B25" s="10" t="s">
        <v>31</v>
      </c>
      <c r="C25" s="10" t="s">
        <v>7</v>
      </c>
      <c r="D25" s="10" t="s">
        <v>32</v>
      </c>
      <c r="E25" s="10" t="s">
        <v>33</v>
      </c>
      <c r="F25" s="10" t="s">
        <v>34</v>
      </c>
    </row>
    <row r="26" spans="1:6" s="11" customFormat="1" ht="15.95" customHeight="1" x14ac:dyDescent="0.25">
      <c r="A26" s="12" t="s">
        <v>11</v>
      </c>
      <c r="B26" s="12">
        <f>COLUMN()</f>
        <v>2</v>
      </c>
      <c r="C26" s="12">
        <v>3</v>
      </c>
      <c r="D26" s="12">
        <f>COLUMN()</f>
        <v>4</v>
      </c>
      <c r="E26" s="12" t="str">
        <f>_xlfn.CONCAT(TEXT(COLUMN(),"@")," (",TEXT(D26,"@")," / ",TEXT(B26,"@"),")")</f>
        <v>5 (4 / 2)</v>
      </c>
      <c r="F26" s="12" t="str">
        <f>_xlfn.CONCAT(TEXT(COLUMN(),"@")," (",TEXT(D26,"@")," / ",TEXT(C26,"@"),")")</f>
        <v>6 (4 / 3)</v>
      </c>
    </row>
    <row r="27" spans="1:6" x14ac:dyDescent="0.25">
      <c r="A27" s="25" t="s">
        <v>15</v>
      </c>
      <c r="B27" s="26">
        <f>SUBTOTAL(9,B30:B65)</f>
        <v>276198.79000000004</v>
      </c>
      <c r="C27" s="26">
        <v>643116</v>
      </c>
      <c r="D27" s="26">
        <f>SUBTOTAL(9,D30:D65)</f>
        <v>292805.77000000008</v>
      </c>
      <c r="E27" s="27">
        <f t="shared" ref="E27:E75" si="2">IF(B27&lt;&gt;0,D27/B27,"-")</f>
        <v>1.0601269107659741</v>
      </c>
      <c r="F27" s="27">
        <f t="shared" ref="F27:F76" si="3">IF(C27&lt;&gt;0,D27/C27,"-")</f>
        <v>0.45529231118491853</v>
      </c>
    </row>
    <row r="28" spans="1:6" x14ac:dyDescent="0.25">
      <c r="A28" s="28" t="s">
        <v>50</v>
      </c>
      <c r="B28" s="29">
        <f>SUBTOTAL(9,B30:B34)</f>
        <v>228198.47</v>
      </c>
      <c r="C28" s="29">
        <v>505650</v>
      </c>
      <c r="D28" s="29">
        <f>SUBTOTAL(9,D30:D34)</f>
        <v>247732.42</v>
      </c>
      <c r="E28" s="30">
        <f t="shared" si="2"/>
        <v>1.085600705385974</v>
      </c>
      <c r="F28" s="30">
        <f t="shared" si="3"/>
        <v>0.48992864629684568</v>
      </c>
    </row>
    <row r="29" spans="1:6" x14ac:dyDescent="0.25">
      <c r="A29" s="31" t="s">
        <v>51</v>
      </c>
      <c r="B29" s="32">
        <f>SUBTOTAL(9,B30:B30)</f>
        <v>193527.41</v>
      </c>
      <c r="C29" s="32"/>
      <c r="D29" s="32">
        <f>SUBTOTAL(9,D30:D30)</f>
        <v>210251.2</v>
      </c>
      <c r="E29" s="33">
        <f t="shared" si="2"/>
        <v>1.0864156142016266</v>
      </c>
      <c r="F29" s="33" t="str">
        <f t="shared" si="3"/>
        <v>-</v>
      </c>
    </row>
    <row r="30" spans="1:6" x14ac:dyDescent="0.25">
      <c r="A30" s="34" t="s">
        <v>52</v>
      </c>
      <c r="B30" s="35">
        <v>193527.41</v>
      </c>
      <c r="C30" s="35"/>
      <c r="D30" s="35">
        <v>210251.2</v>
      </c>
      <c r="E30" s="36">
        <f t="shared" si="2"/>
        <v>1.0864156142016266</v>
      </c>
      <c r="F30" s="36" t="str">
        <f t="shared" si="3"/>
        <v>-</v>
      </c>
    </row>
    <row r="31" spans="1:6" x14ac:dyDescent="0.25">
      <c r="A31" s="31" t="s">
        <v>53</v>
      </c>
      <c r="B31" s="32">
        <f>SUBTOTAL(9,B32:B32)</f>
        <v>6261.54</v>
      </c>
      <c r="C31" s="32"/>
      <c r="D31" s="32">
        <f>SUBTOTAL(9,D32:D32)</f>
        <v>5200</v>
      </c>
      <c r="E31" s="33">
        <f t="shared" si="2"/>
        <v>0.83046662642097635</v>
      </c>
      <c r="F31" s="33" t="str">
        <f t="shared" si="3"/>
        <v>-</v>
      </c>
    </row>
    <row r="32" spans="1:6" x14ac:dyDescent="0.25">
      <c r="A32" s="34" t="s">
        <v>54</v>
      </c>
      <c r="B32" s="35">
        <v>6261.54</v>
      </c>
      <c r="C32" s="35"/>
      <c r="D32" s="35">
        <v>5200</v>
      </c>
      <c r="E32" s="36">
        <f t="shared" si="2"/>
        <v>0.83046662642097635</v>
      </c>
      <c r="F32" s="36" t="str">
        <f t="shared" si="3"/>
        <v>-</v>
      </c>
    </row>
    <row r="33" spans="1:6" x14ac:dyDescent="0.25">
      <c r="A33" s="31" t="s">
        <v>55</v>
      </c>
      <c r="B33" s="32">
        <f>SUBTOTAL(9,B34:B34)</f>
        <v>28409.52</v>
      </c>
      <c r="C33" s="32"/>
      <c r="D33" s="32">
        <f>SUBTOTAL(9,D34:D34)</f>
        <v>32281.22</v>
      </c>
      <c r="E33" s="33">
        <f t="shared" si="2"/>
        <v>1.1362817815999708</v>
      </c>
      <c r="F33" s="33" t="str">
        <f t="shared" si="3"/>
        <v>-</v>
      </c>
    </row>
    <row r="34" spans="1:6" x14ac:dyDescent="0.25">
      <c r="A34" s="34" t="s">
        <v>56</v>
      </c>
      <c r="B34" s="35">
        <v>28409.52</v>
      </c>
      <c r="C34" s="35"/>
      <c r="D34" s="35">
        <v>32281.22</v>
      </c>
      <c r="E34" s="36">
        <f t="shared" si="2"/>
        <v>1.1362817815999708</v>
      </c>
      <c r="F34" s="36" t="str">
        <f t="shared" si="3"/>
        <v>-</v>
      </c>
    </row>
    <row r="35" spans="1:6" x14ac:dyDescent="0.25">
      <c r="A35" s="28" t="s">
        <v>57</v>
      </c>
      <c r="B35" s="29">
        <f>SUBTOTAL(9,B37:B62)</f>
        <v>47562.2</v>
      </c>
      <c r="C35" s="29">
        <v>136566</v>
      </c>
      <c r="D35" s="29">
        <f>SUBTOTAL(9,D37:D62)</f>
        <v>44703.96</v>
      </c>
      <c r="E35" s="30">
        <f t="shared" si="2"/>
        <v>0.93990521885026346</v>
      </c>
      <c r="F35" s="30">
        <f t="shared" si="3"/>
        <v>0.3273432625983041</v>
      </c>
    </row>
    <row r="36" spans="1:6" x14ac:dyDescent="0.25">
      <c r="A36" s="31" t="s">
        <v>58</v>
      </c>
      <c r="B36" s="32">
        <f>SUBTOTAL(9,B37:B40)</f>
        <v>4572.24</v>
      </c>
      <c r="C36" s="32"/>
      <c r="D36" s="32">
        <f>SUBTOTAL(9,D37:D40)</f>
        <v>3199.8199999999997</v>
      </c>
      <c r="E36" s="33">
        <f t="shared" si="2"/>
        <v>0.69983640403828318</v>
      </c>
      <c r="F36" s="33" t="str">
        <f t="shared" si="3"/>
        <v>-</v>
      </c>
    </row>
    <row r="37" spans="1:6" x14ac:dyDescent="0.25">
      <c r="A37" s="34" t="s">
        <v>59</v>
      </c>
      <c r="B37" s="35">
        <v>411</v>
      </c>
      <c r="C37" s="35"/>
      <c r="D37" s="35">
        <v>273.08</v>
      </c>
      <c r="E37" s="36">
        <f t="shared" si="2"/>
        <v>0.66442822384428224</v>
      </c>
      <c r="F37" s="36" t="str">
        <f t="shared" si="3"/>
        <v>-</v>
      </c>
    </row>
    <row r="38" spans="1:6" x14ac:dyDescent="0.25">
      <c r="A38" s="34" t="s">
        <v>60</v>
      </c>
      <c r="B38" s="35">
        <v>2784.34</v>
      </c>
      <c r="C38" s="35"/>
      <c r="D38" s="35">
        <v>2816.74</v>
      </c>
      <c r="E38" s="36">
        <f t="shared" si="2"/>
        <v>1.0116365099089908</v>
      </c>
      <c r="F38" s="36" t="str">
        <f t="shared" si="3"/>
        <v>-</v>
      </c>
    </row>
    <row r="39" spans="1:6" x14ac:dyDescent="0.25">
      <c r="A39" s="34" t="s">
        <v>61</v>
      </c>
      <c r="B39" s="35">
        <v>1376.9</v>
      </c>
      <c r="C39" s="35"/>
      <c r="D39" s="35">
        <v>110</v>
      </c>
      <c r="E39" s="36">
        <f t="shared" si="2"/>
        <v>7.9889607088386952E-2</v>
      </c>
      <c r="F39" s="36" t="str">
        <f t="shared" si="3"/>
        <v>-</v>
      </c>
    </row>
    <row r="40" spans="1:6" x14ac:dyDescent="0.25">
      <c r="A40" s="34" t="s">
        <v>62</v>
      </c>
      <c r="B40" s="35">
        <v>0</v>
      </c>
      <c r="C40" s="35"/>
      <c r="D40" s="35">
        <v>0</v>
      </c>
      <c r="E40" s="36" t="str">
        <f t="shared" si="2"/>
        <v>-</v>
      </c>
      <c r="F40" s="36" t="str">
        <f t="shared" si="3"/>
        <v>-</v>
      </c>
    </row>
    <row r="41" spans="1:6" x14ac:dyDescent="0.25">
      <c r="A41" s="31" t="s">
        <v>63</v>
      </c>
      <c r="B41" s="32">
        <f>SUBTOTAL(9,B42:B45)</f>
        <v>7709.91</v>
      </c>
      <c r="C41" s="32"/>
      <c r="D41" s="32">
        <f>SUBTOTAL(9,D42:D45)</f>
        <v>6421.1</v>
      </c>
      <c r="E41" s="33">
        <f t="shared" si="2"/>
        <v>0.83283721859269444</v>
      </c>
      <c r="F41" s="33" t="str">
        <f t="shared" si="3"/>
        <v>-</v>
      </c>
    </row>
    <row r="42" spans="1:6" x14ac:dyDescent="0.25">
      <c r="A42" s="34" t="s">
        <v>64</v>
      </c>
      <c r="B42" s="35">
        <v>1546.16</v>
      </c>
      <c r="C42" s="35"/>
      <c r="D42" s="35">
        <v>879.94</v>
      </c>
      <c r="E42" s="36">
        <f t="shared" si="2"/>
        <v>0.56911315775857607</v>
      </c>
      <c r="F42" s="36" t="str">
        <f t="shared" si="3"/>
        <v>-</v>
      </c>
    </row>
    <row r="43" spans="1:6" x14ac:dyDescent="0.25">
      <c r="A43" s="34" t="s">
        <v>65</v>
      </c>
      <c r="B43" s="35">
        <v>6163.75</v>
      </c>
      <c r="C43" s="35"/>
      <c r="D43" s="35">
        <v>5541.16</v>
      </c>
      <c r="E43" s="36">
        <f t="shared" si="2"/>
        <v>0.89899168525654027</v>
      </c>
      <c r="F43" s="36" t="str">
        <f t="shared" si="3"/>
        <v>-</v>
      </c>
    </row>
    <row r="44" spans="1:6" x14ac:dyDescent="0.25">
      <c r="A44" s="34" t="s">
        <v>66</v>
      </c>
      <c r="B44" s="35">
        <v>0</v>
      </c>
      <c r="C44" s="35"/>
      <c r="D44" s="35">
        <v>0</v>
      </c>
      <c r="E44" s="36" t="str">
        <f t="shared" si="2"/>
        <v>-</v>
      </c>
      <c r="F44" s="36" t="str">
        <f t="shared" si="3"/>
        <v>-</v>
      </c>
    </row>
    <row r="45" spans="1:6" x14ac:dyDescent="0.25">
      <c r="A45" s="34" t="s">
        <v>67</v>
      </c>
      <c r="B45" s="35">
        <v>0</v>
      </c>
      <c r="C45" s="35"/>
      <c r="D45" s="35">
        <v>0</v>
      </c>
      <c r="E45" s="36" t="str">
        <f t="shared" si="2"/>
        <v>-</v>
      </c>
      <c r="F45" s="36" t="str">
        <f t="shared" si="3"/>
        <v>-</v>
      </c>
    </row>
    <row r="46" spans="1:6" x14ac:dyDescent="0.25">
      <c r="A46" s="31" t="s">
        <v>68</v>
      </c>
      <c r="B46" s="32">
        <f>SUBTOTAL(9,B47:B55)</f>
        <v>33371.61</v>
      </c>
      <c r="C46" s="32"/>
      <c r="D46" s="32">
        <f>SUBTOTAL(9,D47:D55)</f>
        <v>34259.230000000003</v>
      </c>
      <c r="E46" s="33">
        <f t="shared" si="2"/>
        <v>1.0265980574506295</v>
      </c>
      <c r="F46" s="33" t="str">
        <f t="shared" si="3"/>
        <v>-</v>
      </c>
    </row>
    <row r="47" spans="1:6" x14ac:dyDescent="0.25">
      <c r="A47" s="34" t="s">
        <v>69</v>
      </c>
      <c r="B47" s="35">
        <v>1534.59</v>
      </c>
      <c r="C47" s="35"/>
      <c r="D47" s="35">
        <v>1185.3399999999999</v>
      </c>
      <c r="E47" s="36">
        <f t="shared" si="2"/>
        <v>0.77241478179839562</v>
      </c>
      <c r="F47" s="36" t="str">
        <f t="shared" si="3"/>
        <v>-</v>
      </c>
    </row>
    <row r="48" spans="1:6" x14ac:dyDescent="0.25">
      <c r="A48" s="34" t="s">
        <v>70</v>
      </c>
      <c r="B48" s="35">
        <v>4956.53</v>
      </c>
      <c r="C48" s="35"/>
      <c r="D48" s="35">
        <v>5774.56</v>
      </c>
      <c r="E48" s="36">
        <f t="shared" si="2"/>
        <v>1.1650408652827686</v>
      </c>
      <c r="F48" s="36" t="str">
        <f t="shared" si="3"/>
        <v>-</v>
      </c>
    </row>
    <row r="49" spans="1:6" x14ac:dyDescent="0.25">
      <c r="A49" s="34" t="s">
        <v>71</v>
      </c>
      <c r="B49" s="35">
        <v>0</v>
      </c>
      <c r="C49" s="35"/>
      <c r="D49" s="35">
        <v>300</v>
      </c>
      <c r="E49" s="36" t="str">
        <f t="shared" si="2"/>
        <v>-</v>
      </c>
      <c r="F49" s="36" t="str">
        <f t="shared" si="3"/>
        <v>-</v>
      </c>
    </row>
    <row r="50" spans="1:6" x14ac:dyDescent="0.25">
      <c r="A50" s="34" t="s">
        <v>72</v>
      </c>
      <c r="B50" s="35">
        <v>293.93</v>
      </c>
      <c r="C50" s="35"/>
      <c r="D50" s="35">
        <v>3684.39</v>
      </c>
      <c r="E50" s="36">
        <f t="shared" si="2"/>
        <v>12.534923281053311</v>
      </c>
      <c r="F50" s="36" t="str">
        <f t="shared" si="3"/>
        <v>-</v>
      </c>
    </row>
    <row r="51" spans="1:6" x14ac:dyDescent="0.25">
      <c r="A51" s="34" t="s">
        <v>73</v>
      </c>
      <c r="B51" s="35">
        <v>8000.64</v>
      </c>
      <c r="C51" s="35"/>
      <c r="D51" s="35">
        <v>13126.4</v>
      </c>
      <c r="E51" s="36">
        <f t="shared" si="2"/>
        <v>1.6406687465002798</v>
      </c>
      <c r="F51" s="36" t="str">
        <f t="shared" si="3"/>
        <v>-</v>
      </c>
    </row>
    <row r="52" spans="1:6" x14ac:dyDescent="0.25">
      <c r="A52" s="34" t="s">
        <v>74</v>
      </c>
      <c r="B52" s="35">
        <v>0</v>
      </c>
      <c r="C52" s="35"/>
      <c r="D52" s="35">
        <v>0</v>
      </c>
      <c r="E52" s="36" t="str">
        <f t="shared" si="2"/>
        <v>-</v>
      </c>
      <c r="F52" s="36" t="str">
        <f t="shared" si="3"/>
        <v>-</v>
      </c>
    </row>
    <row r="53" spans="1:6" x14ac:dyDescent="0.25">
      <c r="A53" s="34" t="s">
        <v>75</v>
      </c>
      <c r="B53" s="35">
        <v>1969.14</v>
      </c>
      <c r="C53" s="35"/>
      <c r="D53" s="35">
        <v>1966.83</v>
      </c>
      <c r="E53" s="36">
        <f t="shared" si="2"/>
        <v>0.99882689905237809</v>
      </c>
      <c r="F53" s="36" t="str">
        <f t="shared" si="3"/>
        <v>-</v>
      </c>
    </row>
    <row r="54" spans="1:6" x14ac:dyDescent="0.25">
      <c r="A54" s="34" t="s">
        <v>76</v>
      </c>
      <c r="B54" s="35">
        <v>4108.1899999999996</v>
      </c>
      <c r="C54" s="35"/>
      <c r="D54" s="35">
        <v>4787.51</v>
      </c>
      <c r="E54" s="36">
        <f t="shared" si="2"/>
        <v>1.1653574932026027</v>
      </c>
      <c r="F54" s="36" t="str">
        <f t="shared" si="3"/>
        <v>-</v>
      </c>
    </row>
    <row r="55" spans="1:6" x14ac:dyDescent="0.25">
      <c r="A55" s="34" t="s">
        <v>77</v>
      </c>
      <c r="B55" s="35">
        <v>12508.59</v>
      </c>
      <c r="C55" s="35"/>
      <c r="D55" s="35">
        <v>3434.2</v>
      </c>
      <c r="E55" s="36">
        <f t="shared" si="2"/>
        <v>0.27454733107408585</v>
      </c>
      <c r="F55" s="36" t="str">
        <f t="shared" si="3"/>
        <v>-</v>
      </c>
    </row>
    <row r="56" spans="1:6" x14ac:dyDescent="0.25">
      <c r="A56" s="31" t="s">
        <v>161</v>
      </c>
      <c r="B56" s="32">
        <f>SUBTOTAL(9,B57:B57)</f>
        <v>379.16</v>
      </c>
      <c r="C56" s="32"/>
      <c r="D56" s="32"/>
      <c r="E56" s="33"/>
      <c r="F56" s="33"/>
    </row>
    <row r="57" spans="1:6" x14ac:dyDescent="0.25">
      <c r="A57" s="34" t="s">
        <v>162</v>
      </c>
      <c r="B57" s="35">
        <v>379.16</v>
      </c>
      <c r="C57" s="35"/>
      <c r="D57" s="35"/>
      <c r="E57" s="36"/>
      <c r="F57" s="36"/>
    </row>
    <row r="58" spans="1:6" x14ac:dyDescent="0.25">
      <c r="A58" s="31" t="s">
        <v>78</v>
      </c>
      <c r="B58" s="32">
        <f>SUBTOTAL(9,B59:B62)</f>
        <v>1529.28</v>
      </c>
      <c r="C58" s="32"/>
      <c r="D58" s="32">
        <f>SUBTOTAL(9,D59:D62)</f>
        <v>823.81</v>
      </c>
      <c r="E58" s="33">
        <f t="shared" si="2"/>
        <v>0.5386914103368905</v>
      </c>
      <c r="F58" s="33" t="str">
        <f t="shared" si="3"/>
        <v>-</v>
      </c>
    </row>
    <row r="59" spans="1:6" x14ac:dyDescent="0.25">
      <c r="A59" s="34" t="s">
        <v>79</v>
      </c>
      <c r="B59" s="35">
        <v>333.62</v>
      </c>
      <c r="C59" s="35"/>
      <c r="D59" s="35">
        <v>0</v>
      </c>
      <c r="E59" s="36">
        <f t="shared" si="2"/>
        <v>0</v>
      </c>
      <c r="F59" s="36" t="str">
        <f t="shared" si="3"/>
        <v>-</v>
      </c>
    </row>
    <row r="60" spans="1:6" x14ac:dyDescent="0.25">
      <c r="A60" s="34" t="s">
        <v>80</v>
      </c>
      <c r="B60" s="35">
        <v>364.21</v>
      </c>
      <c r="C60" s="35"/>
      <c r="D60" s="35">
        <v>358.81</v>
      </c>
      <c r="E60" s="36">
        <f t="shared" si="2"/>
        <v>0.98517338897888584</v>
      </c>
      <c r="F60" s="36" t="str">
        <f t="shared" si="3"/>
        <v>-</v>
      </c>
    </row>
    <row r="61" spans="1:6" x14ac:dyDescent="0.25">
      <c r="A61" s="34" t="s">
        <v>81</v>
      </c>
      <c r="B61" s="35">
        <v>465</v>
      </c>
      <c r="C61" s="35"/>
      <c r="D61" s="35">
        <v>465</v>
      </c>
      <c r="E61" s="36">
        <f t="shared" si="2"/>
        <v>1</v>
      </c>
      <c r="F61" s="36" t="str">
        <f t="shared" si="3"/>
        <v>-</v>
      </c>
    </row>
    <row r="62" spans="1:6" x14ac:dyDescent="0.25">
      <c r="A62" s="34" t="s">
        <v>82</v>
      </c>
      <c r="B62" s="35">
        <v>366.45</v>
      </c>
      <c r="C62" s="35"/>
      <c r="D62" s="35">
        <v>0</v>
      </c>
      <c r="E62" s="36">
        <f t="shared" si="2"/>
        <v>0</v>
      </c>
      <c r="F62" s="36" t="str">
        <f t="shared" si="3"/>
        <v>-</v>
      </c>
    </row>
    <row r="63" spans="1:6" x14ac:dyDescent="0.25">
      <c r="A63" s="28" t="s">
        <v>83</v>
      </c>
      <c r="B63" s="29">
        <f>SUBTOTAL(9,B65:B65)</f>
        <v>438.12</v>
      </c>
      <c r="C63" s="29">
        <v>900</v>
      </c>
      <c r="D63" s="29">
        <f>SUBTOTAL(9,D65:D65)</f>
        <v>369.39</v>
      </c>
      <c r="E63" s="30">
        <f t="shared" si="2"/>
        <v>0.84312517118597641</v>
      </c>
      <c r="F63" s="30">
        <f t="shared" si="3"/>
        <v>0.41043333333333332</v>
      </c>
    </row>
    <row r="64" spans="1:6" x14ac:dyDescent="0.25">
      <c r="A64" s="31" t="s">
        <v>84</v>
      </c>
      <c r="B64" s="32">
        <f>SUBTOTAL(9,B65:B65)</f>
        <v>438.12</v>
      </c>
      <c r="C64" s="32"/>
      <c r="D64" s="32">
        <f>SUBTOTAL(9,D65:D65)</f>
        <v>369.39</v>
      </c>
      <c r="E64" s="33">
        <f t="shared" si="2"/>
        <v>0.84312517118597641</v>
      </c>
      <c r="F64" s="33" t="str">
        <f t="shared" si="3"/>
        <v>-</v>
      </c>
    </row>
    <row r="65" spans="1:6" x14ac:dyDescent="0.25">
      <c r="A65" s="34" t="s">
        <v>85</v>
      </c>
      <c r="B65" s="35">
        <v>438.12</v>
      </c>
      <c r="C65" s="35"/>
      <c r="D65" s="35">
        <v>369.39</v>
      </c>
      <c r="E65" s="36">
        <f t="shared" si="2"/>
        <v>0.84312517118597641</v>
      </c>
      <c r="F65" s="36" t="str">
        <f t="shared" si="3"/>
        <v>-</v>
      </c>
    </row>
    <row r="66" spans="1:6" x14ac:dyDescent="0.25">
      <c r="A66" s="25" t="s">
        <v>16</v>
      </c>
      <c r="B66" s="26">
        <f>SUBTOTAL(9,B69:B75)</f>
        <v>1524.38</v>
      </c>
      <c r="C66" s="26">
        <v>10153</v>
      </c>
      <c r="D66" s="26">
        <f>SUBTOTAL(9,D69:D75)</f>
        <v>2227.86</v>
      </c>
      <c r="E66" s="27">
        <f t="shared" si="2"/>
        <v>1.4614859811857936</v>
      </c>
      <c r="F66" s="27">
        <f t="shared" si="3"/>
        <v>0.21942874027381071</v>
      </c>
    </row>
    <row r="67" spans="1:6" x14ac:dyDescent="0.25">
      <c r="A67" s="28" t="s">
        <v>86</v>
      </c>
      <c r="B67" s="29">
        <f>SUBTOTAL(9,B69:B69)</f>
        <v>0</v>
      </c>
      <c r="C67" s="29">
        <v>5605</v>
      </c>
      <c r="D67" s="29">
        <f>SUBTOTAL(9,D69:D69)</f>
        <v>0</v>
      </c>
      <c r="E67" s="30" t="str">
        <f t="shared" si="2"/>
        <v>-</v>
      </c>
      <c r="F67" s="30">
        <f t="shared" si="3"/>
        <v>0</v>
      </c>
    </row>
    <row r="68" spans="1:6" x14ac:dyDescent="0.25">
      <c r="A68" s="31" t="s">
        <v>87</v>
      </c>
      <c r="B68" s="32">
        <f>SUBTOTAL(9,B69:B69)</f>
        <v>0</v>
      </c>
      <c r="C68" s="32"/>
      <c r="D68" s="32">
        <f>SUBTOTAL(9,D69:D69)</f>
        <v>0</v>
      </c>
      <c r="E68" s="33" t="str">
        <f t="shared" si="2"/>
        <v>-</v>
      </c>
      <c r="F68" s="33" t="str">
        <f t="shared" si="3"/>
        <v>-</v>
      </c>
    </row>
    <row r="69" spans="1:6" x14ac:dyDescent="0.25">
      <c r="A69" s="34" t="s">
        <v>88</v>
      </c>
      <c r="B69" s="35">
        <v>0</v>
      </c>
      <c r="C69" s="35"/>
      <c r="D69" s="35">
        <v>0</v>
      </c>
      <c r="E69" s="36" t="str">
        <f t="shared" si="2"/>
        <v>-</v>
      </c>
      <c r="F69" s="36" t="str">
        <f t="shared" si="3"/>
        <v>-</v>
      </c>
    </row>
    <row r="70" spans="1:6" x14ac:dyDescent="0.25">
      <c r="A70" s="28" t="s">
        <v>89</v>
      </c>
      <c r="B70" s="29">
        <f>SUBTOTAL(9,B72:B75)</f>
        <v>1524.38</v>
      </c>
      <c r="C70" s="29">
        <v>4548</v>
      </c>
      <c r="D70" s="29">
        <f>SUBTOTAL(9,D72:D75)</f>
        <v>2227.86</v>
      </c>
      <c r="E70" s="30">
        <f t="shared" si="2"/>
        <v>1.4614859811857936</v>
      </c>
      <c r="F70" s="30">
        <f t="shared" si="3"/>
        <v>0.48985488126649079</v>
      </c>
    </row>
    <row r="71" spans="1:6" x14ac:dyDescent="0.25">
      <c r="A71" s="31" t="s">
        <v>90</v>
      </c>
      <c r="B71" s="32">
        <f>SUBTOTAL(9,B72:B73)</f>
        <v>1169.3800000000001</v>
      </c>
      <c r="C71" s="32"/>
      <c r="D71" s="32">
        <f>SUBTOTAL(9,D72:D73)</f>
        <v>2227.86</v>
      </c>
      <c r="E71" s="33">
        <f t="shared" si="2"/>
        <v>1.9051634199319296</v>
      </c>
      <c r="F71" s="33" t="str">
        <f t="shared" si="3"/>
        <v>-</v>
      </c>
    </row>
    <row r="72" spans="1:6" x14ac:dyDescent="0.25">
      <c r="A72" s="34" t="s">
        <v>91</v>
      </c>
      <c r="B72" s="35">
        <v>1169.3800000000001</v>
      </c>
      <c r="C72" s="35"/>
      <c r="D72" s="35">
        <v>246.23</v>
      </c>
      <c r="E72" s="36">
        <f t="shared" si="2"/>
        <v>0.21056457267953957</v>
      </c>
      <c r="F72" s="36" t="str">
        <f t="shared" si="3"/>
        <v>-</v>
      </c>
    </row>
    <row r="73" spans="1:6" x14ac:dyDescent="0.25">
      <c r="A73" s="34" t="s">
        <v>92</v>
      </c>
      <c r="B73" s="35">
        <v>0</v>
      </c>
      <c r="C73" s="35"/>
      <c r="D73" s="35">
        <v>1981.63</v>
      </c>
      <c r="E73" s="36" t="str">
        <f t="shared" si="2"/>
        <v>-</v>
      </c>
      <c r="F73" s="36" t="str">
        <f t="shared" si="3"/>
        <v>-</v>
      </c>
    </row>
    <row r="74" spans="1:6" x14ac:dyDescent="0.25">
      <c r="A74" s="31" t="s">
        <v>93</v>
      </c>
      <c r="B74" s="32">
        <f>SUBTOTAL(9,B75:B75)</f>
        <v>355</v>
      </c>
      <c r="C74" s="32"/>
      <c r="D74" s="32">
        <f>SUBTOTAL(9,D75:D75)</f>
        <v>0</v>
      </c>
      <c r="E74" s="33">
        <f t="shared" si="2"/>
        <v>0</v>
      </c>
      <c r="F74" s="33" t="str">
        <f t="shared" si="3"/>
        <v>-</v>
      </c>
    </row>
    <row r="75" spans="1:6" x14ac:dyDescent="0.25">
      <c r="A75" s="34" t="s">
        <v>94</v>
      </c>
      <c r="B75" s="35">
        <v>355</v>
      </c>
      <c r="C75" s="35"/>
      <c r="D75" s="35">
        <v>0</v>
      </c>
      <c r="E75" s="36">
        <f t="shared" si="2"/>
        <v>0</v>
      </c>
      <c r="F75" s="36" t="str">
        <f t="shared" si="3"/>
        <v>-</v>
      </c>
    </row>
    <row r="76" spans="1:6" ht="20.100000000000001" customHeight="1" x14ac:dyDescent="0.25">
      <c r="A76" s="37" t="s">
        <v>48</v>
      </c>
      <c r="B76" s="38">
        <f>IFERROR(SUBTOTAL(9,B30:B75),0)</f>
        <v>277723.17000000004</v>
      </c>
      <c r="C76" s="38">
        <v>653269</v>
      </c>
      <c r="D76" s="38">
        <f>IFERROR(SUBTOTAL(9,D30:D75),0)</f>
        <v>295033.63000000006</v>
      </c>
      <c r="E76" s="39">
        <f>IF(B76&lt;&gt;0,D76/D76,"-")</f>
        <v>1</v>
      </c>
      <c r="F76" s="39">
        <f t="shared" si="3"/>
        <v>0.45162655812536651</v>
      </c>
    </row>
    <row r="77" spans="1:6" x14ac:dyDescent="0.25">
      <c r="E77" s="11"/>
      <c r="F77" s="11"/>
    </row>
    <row r="78" spans="1:6" x14ac:dyDescent="0.25">
      <c r="C78" s="24"/>
    </row>
    <row r="87" spans="1:6" s="6" customFormat="1" ht="24.95" customHeight="1" x14ac:dyDescent="0.3">
      <c r="A87" s="58" t="s">
        <v>95</v>
      </c>
      <c r="B87" s="58"/>
      <c r="C87" s="58"/>
      <c r="D87" s="58"/>
      <c r="E87" s="58"/>
      <c r="F87" s="58"/>
    </row>
    <row r="88" spans="1:6" s="7" customFormat="1" ht="24.95" customHeight="1" x14ac:dyDescent="0.25">
      <c r="A88" s="8" t="s">
        <v>29</v>
      </c>
      <c r="B88" s="9"/>
      <c r="C88" s="9"/>
      <c r="D88" s="9"/>
      <c r="E88" s="9"/>
      <c r="F88" s="9"/>
    </row>
    <row r="89" spans="1:6" ht="57.6" customHeight="1" x14ac:dyDescent="0.25">
      <c r="A89" s="10" t="s">
        <v>30</v>
      </c>
      <c r="B89" s="10" t="s">
        <v>31</v>
      </c>
      <c r="C89" s="10" t="s">
        <v>7</v>
      </c>
      <c r="D89" s="10" t="s">
        <v>32</v>
      </c>
      <c r="E89" s="10" t="s">
        <v>33</v>
      </c>
      <c r="F89" s="10" t="s">
        <v>34</v>
      </c>
    </row>
    <row r="90" spans="1:6" s="11" customFormat="1" ht="15.95" customHeight="1" x14ac:dyDescent="0.25">
      <c r="A90" s="12" t="s">
        <v>11</v>
      </c>
      <c r="B90" s="12">
        <f>COLUMN()</f>
        <v>2</v>
      </c>
      <c r="C90" s="12">
        <f>COLUMN()</f>
        <v>3</v>
      </c>
      <c r="D90" s="12">
        <f>COLUMN()</f>
        <v>4</v>
      </c>
      <c r="E90" s="12" t="str">
        <f>_xlfn.CONCAT(TEXT(COLUMN(),"@")," (",TEXT(D90,"@")," / ",TEXT(B90,"@"),")")</f>
        <v>5 (4 / 2)</v>
      </c>
      <c r="F90" s="12" t="str">
        <f>_xlfn.CONCAT(TEXT(COLUMN(),"@")," (",TEXT(D90,"@")," / ",TEXT(C90,"@"),")")</f>
        <v>6 (4 / 3)</v>
      </c>
    </row>
    <row r="91" spans="1:6" x14ac:dyDescent="0.25">
      <c r="A91" s="25" t="s">
        <v>96</v>
      </c>
      <c r="B91" s="26">
        <f>SUBTOTAL(9,B92:B92)</f>
        <v>270095.42</v>
      </c>
      <c r="C91" s="26">
        <f>SUBTOTAL(9,C92:C92)</f>
        <v>644269</v>
      </c>
      <c r="D91" s="26">
        <f>SUBTOTAL(9,D92:D92)</f>
        <v>293318.94</v>
      </c>
      <c r="E91" s="27">
        <f t="shared" ref="E91:E97" si="4">IF(B91&lt;&gt;0,D91/B91,"-")</f>
        <v>1.0859826501315721</v>
      </c>
      <c r="F91" s="27">
        <f t="shared" ref="F91:F97" si="5">IF(C91&lt;&gt;0,D91/C91,"-")</f>
        <v>0.4552740237385316</v>
      </c>
    </row>
    <row r="92" spans="1:6" x14ac:dyDescent="0.25">
      <c r="A92" s="34" t="s">
        <v>97</v>
      </c>
      <c r="B92" s="35">
        <v>270095.42</v>
      </c>
      <c r="C92" s="35">
        <v>644269</v>
      </c>
      <c r="D92" s="35">
        <v>293318.94</v>
      </c>
      <c r="E92" s="36">
        <f t="shared" si="4"/>
        <v>1.0859826501315721</v>
      </c>
      <c r="F92" s="36">
        <f t="shared" si="5"/>
        <v>0.4552740237385316</v>
      </c>
    </row>
    <row r="93" spans="1:6" x14ac:dyDescent="0.25">
      <c r="A93" s="25" t="s">
        <v>98</v>
      </c>
      <c r="B93" s="26">
        <f>SUBTOTAL(9,B94:B94)</f>
        <v>2670</v>
      </c>
      <c r="C93" s="26">
        <f>SUBTOTAL(9,C94:C94)</f>
        <v>5000</v>
      </c>
      <c r="D93" s="26">
        <f>SUBTOTAL(9,D94:D94)</f>
        <v>4180</v>
      </c>
      <c r="E93" s="27">
        <f t="shared" si="4"/>
        <v>1.5655430711610487</v>
      </c>
      <c r="F93" s="27">
        <f t="shared" si="5"/>
        <v>0.83599999999999997</v>
      </c>
    </row>
    <row r="94" spans="1:6" x14ac:dyDescent="0.25">
      <c r="A94" s="34" t="s">
        <v>99</v>
      </c>
      <c r="B94" s="35">
        <v>2670</v>
      </c>
      <c r="C94" s="35">
        <v>5000</v>
      </c>
      <c r="D94" s="35">
        <v>4180</v>
      </c>
      <c r="E94" s="36">
        <f t="shared" si="4"/>
        <v>1.5655430711610487</v>
      </c>
      <c r="F94" s="36">
        <f t="shared" si="5"/>
        <v>0.83599999999999997</v>
      </c>
    </row>
    <row r="95" spans="1:6" x14ac:dyDescent="0.25">
      <c r="A95" s="25" t="s">
        <v>100</v>
      </c>
      <c r="B95" s="26">
        <f>SUBTOTAL(9,B96:B96)</f>
        <v>2131</v>
      </c>
      <c r="C95" s="26">
        <f>SUBTOTAL(9,C96:C96)</f>
        <v>4000</v>
      </c>
      <c r="D95" s="26">
        <f>SUBTOTAL(9,D96:D96)</f>
        <v>2114</v>
      </c>
      <c r="E95" s="27">
        <f t="shared" si="4"/>
        <v>0.99202252463632101</v>
      </c>
      <c r="F95" s="27">
        <f t="shared" si="5"/>
        <v>0.52849999999999997</v>
      </c>
    </row>
    <row r="96" spans="1:6" x14ac:dyDescent="0.25">
      <c r="A96" s="34" t="s">
        <v>101</v>
      </c>
      <c r="B96" s="35">
        <v>2131</v>
      </c>
      <c r="C96" s="35">
        <v>4000</v>
      </c>
      <c r="D96" s="35">
        <v>2114</v>
      </c>
      <c r="E96" s="36">
        <f t="shared" si="4"/>
        <v>0.99202252463632101</v>
      </c>
      <c r="F96" s="36">
        <f t="shared" si="5"/>
        <v>0.52849999999999997</v>
      </c>
    </row>
    <row r="97" spans="1:6" ht="20.100000000000001" customHeight="1" x14ac:dyDescent="0.25">
      <c r="A97" s="37" t="s">
        <v>48</v>
      </c>
      <c r="B97" s="38">
        <f>IFERROR(SUBTOTAL(9,B92:B96),0)</f>
        <v>274896.42</v>
      </c>
      <c r="C97" s="38">
        <f>IFERROR(SUBTOTAL(9,C92:C96),0)</f>
        <v>653269</v>
      </c>
      <c r="D97" s="38">
        <f>IFERROR(SUBTOTAL(9,D92:D96),0)</f>
        <v>299612.94</v>
      </c>
      <c r="E97" s="39">
        <f t="shared" si="4"/>
        <v>1.0899121203542774</v>
      </c>
      <c r="F97" s="39">
        <f t="shared" si="5"/>
        <v>0.45863639633902725</v>
      </c>
    </row>
    <row r="98" spans="1:6" x14ac:dyDescent="0.25">
      <c r="A98" s="11"/>
      <c r="B98" s="11"/>
      <c r="C98" s="11"/>
      <c r="D98" s="11"/>
      <c r="E98" s="11"/>
      <c r="F98" s="11"/>
    </row>
    <row r="99" spans="1:6" x14ac:dyDescent="0.25">
      <c r="A99" s="11"/>
      <c r="B99" s="11"/>
      <c r="C99" s="11"/>
      <c r="D99" s="11"/>
      <c r="E99" s="11"/>
      <c r="F99" s="11"/>
    </row>
    <row r="100" spans="1:6" s="7" customFormat="1" ht="24.95" customHeight="1" x14ac:dyDescent="0.25">
      <c r="A100" s="8" t="s">
        <v>49</v>
      </c>
      <c r="B100" s="9"/>
      <c r="C100" s="9"/>
      <c r="D100" s="9"/>
      <c r="E100" s="9"/>
      <c r="F100" s="9"/>
    </row>
    <row r="101" spans="1:6" ht="57.6" customHeight="1" x14ac:dyDescent="0.25">
      <c r="A101" s="40" t="s">
        <v>30</v>
      </c>
      <c r="B101" s="10" t="s">
        <v>31</v>
      </c>
      <c r="C101" s="10" t="s">
        <v>7</v>
      </c>
      <c r="D101" s="10" t="s">
        <v>32</v>
      </c>
      <c r="E101" s="10" t="s">
        <v>33</v>
      </c>
      <c r="F101" s="10" t="s">
        <v>34</v>
      </c>
    </row>
    <row r="102" spans="1:6" s="11" customFormat="1" ht="15.95" customHeight="1" x14ac:dyDescent="0.25">
      <c r="A102" s="12" t="s">
        <v>11</v>
      </c>
      <c r="B102" s="12">
        <f>COLUMN()</f>
        <v>2</v>
      </c>
      <c r="C102" s="12">
        <f>COLUMN()</f>
        <v>3</v>
      </c>
      <c r="D102" s="12">
        <f>COLUMN()</f>
        <v>4</v>
      </c>
      <c r="E102" s="12" t="str">
        <f>_xlfn.CONCAT(TEXT(COLUMN(),"@")," (",TEXT(D102,"@")," / ",TEXT(B102,"@"),")")</f>
        <v>5 (4 / 2)</v>
      </c>
      <c r="F102" s="12" t="str">
        <f>_xlfn.CONCAT(TEXT(COLUMN(),"@")," (",TEXT(D102,"@")," / ",TEXT(C102,"@"),")")</f>
        <v>6 (4 / 3)</v>
      </c>
    </row>
    <row r="103" spans="1:6" x14ac:dyDescent="0.25">
      <c r="A103" s="25" t="s">
        <v>96</v>
      </c>
      <c r="B103" s="26">
        <f>SUBTOTAL(9,B104:B104)</f>
        <v>270095.42</v>
      </c>
      <c r="C103" s="26">
        <f>SUBTOTAL(9,C104:C104)</f>
        <v>644269</v>
      </c>
      <c r="D103" s="26">
        <f>SUBTOTAL(9,D104:D104)</f>
        <v>293318.94</v>
      </c>
      <c r="E103" s="27">
        <f t="shared" ref="E103:E108" si="6">IF(B103&lt;&gt;0,D103/B103,"-")</f>
        <v>1.0859826501315721</v>
      </c>
      <c r="F103" s="27">
        <f t="shared" ref="F103:F109" si="7">IF(C103&lt;&gt;0,D103/C103,"-")</f>
        <v>0.4552740237385316</v>
      </c>
    </row>
    <row r="104" spans="1:6" x14ac:dyDescent="0.25">
      <c r="A104" s="34" t="s">
        <v>97</v>
      </c>
      <c r="B104" s="35">
        <v>270095.42</v>
      </c>
      <c r="C104" s="35">
        <v>644269</v>
      </c>
      <c r="D104" s="35">
        <v>293318.94</v>
      </c>
      <c r="E104" s="36">
        <f t="shared" si="6"/>
        <v>1.0859826501315721</v>
      </c>
      <c r="F104" s="36">
        <f t="shared" si="7"/>
        <v>0.4552740237385316</v>
      </c>
    </row>
    <row r="105" spans="1:6" x14ac:dyDescent="0.25">
      <c r="A105" s="25" t="s">
        <v>98</v>
      </c>
      <c r="B105" s="26">
        <f>SUBTOTAL(9,B106:B106)</f>
        <v>5425.1</v>
      </c>
      <c r="C105" s="26">
        <f>SUBTOTAL(9,C106:C106)</f>
        <v>5000</v>
      </c>
      <c r="D105" s="26">
        <f>SUBTOTAL(9,D106:D106)</f>
        <v>1188.57</v>
      </c>
      <c r="E105" s="27">
        <f t="shared" si="6"/>
        <v>0.2190872057657923</v>
      </c>
      <c r="F105" s="27">
        <f t="shared" si="7"/>
        <v>0.23771399999999998</v>
      </c>
    </row>
    <row r="106" spans="1:6" x14ac:dyDescent="0.25">
      <c r="A106" s="34" t="s">
        <v>99</v>
      </c>
      <c r="B106" s="35">
        <v>5425.1</v>
      </c>
      <c r="C106" s="35">
        <v>5000</v>
      </c>
      <c r="D106" s="35">
        <v>1188.57</v>
      </c>
      <c r="E106" s="36">
        <f t="shared" si="6"/>
        <v>0.2190872057657923</v>
      </c>
      <c r="F106" s="36">
        <f t="shared" si="7"/>
        <v>0.23771399999999998</v>
      </c>
    </row>
    <row r="107" spans="1:6" x14ac:dyDescent="0.25">
      <c r="A107" s="25" t="s">
        <v>100</v>
      </c>
      <c r="B107" s="26">
        <f>SUBTOTAL(9,B108:B108)</f>
        <v>2202.65</v>
      </c>
      <c r="C107" s="26">
        <f>SUBTOTAL(9,C108:C108)</f>
        <v>4000</v>
      </c>
      <c r="D107" s="26">
        <f>SUBTOTAL(9,D108:D108)</f>
        <v>526.12</v>
      </c>
      <c r="E107" s="27">
        <f t="shared" si="6"/>
        <v>0.23885773954100742</v>
      </c>
      <c r="F107" s="27">
        <f t="shared" si="7"/>
        <v>0.13153000000000001</v>
      </c>
    </row>
    <row r="108" spans="1:6" x14ac:dyDescent="0.25">
      <c r="A108" s="34" t="s">
        <v>101</v>
      </c>
      <c r="B108" s="35">
        <v>2202.65</v>
      </c>
      <c r="C108" s="35">
        <v>4000</v>
      </c>
      <c r="D108" s="35">
        <v>526.12</v>
      </c>
      <c r="E108" s="36">
        <f t="shared" si="6"/>
        <v>0.23885773954100742</v>
      </c>
      <c r="F108" s="36">
        <f t="shared" si="7"/>
        <v>0.13153000000000001</v>
      </c>
    </row>
    <row r="109" spans="1:6" ht="20.100000000000001" customHeight="1" x14ac:dyDescent="0.25">
      <c r="A109" s="37" t="s">
        <v>48</v>
      </c>
      <c r="B109" s="38">
        <f>IFERROR(SUBTOTAL(9,B104:B108),0)</f>
        <v>277723.17</v>
      </c>
      <c r="C109" s="38">
        <f>IFERROR(SUBTOTAL(9,C104:C108),0)</f>
        <v>653269</v>
      </c>
      <c r="D109" s="38">
        <f>IFERROR(SUBTOTAL(9,D104:D108),0)</f>
        <v>295033.63</v>
      </c>
      <c r="E109" s="39">
        <f>IF(B109&lt;&gt;0,D109/D109,"-")</f>
        <v>1</v>
      </c>
      <c r="F109" s="39">
        <f t="shared" si="7"/>
        <v>0.45162655812536645</v>
      </c>
    </row>
    <row r="110" spans="1:6" x14ac:dyDescent="0.25">
      <c r="E110" s="11"/>
      <c r="F110" s="11"/>
    </row>
    <row r="111" spans="1:6" x14ac:dyDescent="0.25">
      <c r="C111" s="24"/>
    </row>
    <row r="116" spans="1:6" s="6" customFormat="1" ht="24.95" customHeight="1" x14ac:dyDescent="0.3">
      <c r="A116" s="58" t="s">
        <v>102</v>
      </c>
      <c r="B116" s="58"/>
      <c r="C116" s="58"/>
      <c r="D116" s="58"/>
      <c r="E116" s="58"/>
      <c r="F116" s="58"/>
    </row>
    <row r="117" spans="1:6" s="7" customFormat="1" ht="24.95" customHeight="1" x14ac:dyDescent="0.25">
      <c r="A117" s="8" t="s">
        <v>49</v>
      </c>
      <c r="B117" s="9"/>
      <c r="C117" s="9"/>
      <c r="D117" s="9"/>
      <c r="E117" s="9"/>
      <c r="F117" s="9"/>
    </row>
    <row r="118" spans="1:6" ht="57.6" customHeight="1" x14ac:dyDescent="0.25">
      <c r="A118" s="10" t="s">
        <v>30</v>
      </c>
      <c r="B118" s="10" t="s">
        <v>31</v>
      </c>
      <c r="C118" s="10" t="s">
        <v>7</v>
      </c>
      <c r="D118" s="10" t="s">
        <v>32</v>
      </c>
      <c r="E118" s="10" t="s">
        <v>33</v>
      </c>
      <c r="F118" s="10" t="s">
        <v>34</v>
      </c>
    </row>
    <row r="119" spans="1:6" s="11" customFormat="1" ht="15.95" customHeight="1" x14ac:dyDescent="0.25">
      <c r="A119" s="12" t="s">
        <v>11</v>
      </c>
      <c r="B119" s="12">
        <f>COLUMN()</f>
        <v>2</v>
      </c>
      <c r="C119" s="12">
        <f>COLUMN()</f>
        <v>3</v>
      </c>
      <c r="D119" s="12">
        <f>COLUMN()</f>
        <v>4</v>
      </c>
      <c r="E119" s="12" t="str">
        <f>_xlfn.CONCAT(TEXT(COLUMN(),"@")," (",TEXT(D119,"@")," / ",TEXT(B119,"@"),")")</f>
        <v>5 (4 / 2)</v>
      </c>
      <c r="F119" s="12" t="str">
        <f>_xlfn.CONCAT(TEXT(COLUMN(),"@")," (",TEXT(D119,"@")," / ",TEXT(C119,"@"),")")</f>
        <v>6 (4 / 3)</v>
      </c>
    </row>
    <row r="120" spans="1:6" x14ac:dyDescent="0.25">
      <c r="A120" s="25" t="s">
        <v>103</v>
      </c>
      <c r="B120" s="26">
        <f>SUBTOTAL(9,B121:B121)</f>
        <v>277723.17</v>
      </c>
      <c r="C120" s="26">
        <f>SUBTOTAL(9,C121:C121)</f>
        <v>653269</v>
      </c>
      <c r="D120" s="26">
        <f>SUBTOTAL(9,D121:D121)</f>
        <v>295033.63</v>
      </c>
      <c r="E120" s="27">
        <f>IF(B120&lt;&gt;0,D120/B120,"-")</f>
        <v>1.0623299093122121</v>
      </c>
      <c r="F120" s="27">
        <f>IF(C120&lt;&gt;0,D120/C120,"-")</f>
        <v>0.45162655812536645</v>
      </c>
    </row>
    <row r="121" spans="1:6" x14ac:dyDescent="0.25">
      <c r="A121" s="34" t="s">
        <v>104</v>
      </c>
      <c r="B121" s="35">
        <v>277723.17</v>
      </c>
      <c r="C121" s="35">
        <v>653269</v>
      </c>
      <c r="D121" s="35">
        <v>295033.63</v>
      </c>
      <c r="E121" s="36">
        <f>IF(B121&lt;&gt;0,D121/B121,"-")</f>
        <v>1.0623299093122121</v>
      </c>
      <c r="F121" s="36">
        <f>IF(C121&lt;&gt;0,D121/C121,"-")</f>
        <v>0.45162655812536645</v>
      </c>
    </row>
    <row r="122" spans="1:6" ht="20.100000000000001" customHeight="1" x14ac:dyDescent="0.25">
      <c r="A122" s="37" t="s">
        <v>48</v>
      </c>
      <c r="B122" s="38">
        <f>IFERROR(SUBTOTAL(9,B121:B121),0)</f>
        <v>277723.17</v>
      </c>
      <c r="C122" s="38">
        <f>IFERROR(SUBTOTAL(9,C121:C121),0)</f>
        <v>653269</v>
      </c>
      <c r="D122" s="38">
        <f>IFERROR(SUBTOTAL(9,D121:D121),0)</f>
        <v>295033.63</v>
      </c>
      <c r="E122" s="39">
        <f>IF(B122&lt;&gt;0,D122/B122,"-")</f>
        <v>1.0623299093122121</v>
      </c>
      <c r="F122" s="39">
        <f>IF(C122&lt;&gt;0,D122/C122,"-")</f>
        <v>0.45162655812536645</v>
      </c>
    </row>
    <row r="123" spans="1:6" x14ac:dyDescent="0.25">
      <c r="A123" s="11"/>
      <c r="B123" s="11"/>
      <c r="C123" s="11"/>
      <c r="D123" s="11"/>
      <c r="E123" s="11"/>
      <c r="F123" s="11"/>
    </row>
    <row r="124" spans="1:6" x14ac:dyDescent="0.25">
      <c r="A124" s="11"/>
      <c r="B124" s="11"/>
      <c r="C124" s="11"/>
      <c r="D124" s="11"/>
      <c r="E124" s="11"/>
      <c r="F124" s="11"/>
    </row>
    <row r="125" spans="1:6" x14ac:dyDescent="0.25">
      <c r="C125" s="24"/>
    </row>
  </sheetData>
  <mergeCells count="5">
    <mergeCell ref="A2:F2"/>
    <mergeCell ref="A3:F3"/>
    <mergeCell ref="A1:F1"/>
    <mergeCell ref="A87:F87"/>
    <mergeCell ref="A116:F116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A16" sqref="A16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58" t="s">
        <v>2</v>
      </c>
      <c r="B1" s="58"/>
      <c r="C1" s="58"/>
      <c r="D1" s="58"/>
      <c r="E1" s="58"/>
      <c r="F1" s="58"/>
    </row>
    <row r="2" spans="1:6" s="5" customFormat="1" ht="30" customHeight="1" x14ac:dyDescent="0.25">
      <c r="A2" s="58" t="s">
        <v>105</v>
      </c>
      <c r="B2" s="58"/>
      <c r="C2" s="58"/>
      <c r="D2" s="58"/>
      <c r="E2" s="58"/>
      <c r="F2" s="58"/>
    </row>
    <row r="3" spans="1:6" s="6" customFormat="1" ht="24.95" customHeight="1" x14ac:dyDescent="0.3">
      <c r="A3" s="58" t="s">
        <v>106</v>
      </c>
      <c r="B3" s="58"/>
      <c r="C3" s="58"/>
      <c r="D3" s="58"/>
      <c r="E3" s="58"/>
      <c r="F3" s="58"/>
    </row>
    <row r="4" spans="1:6" s="7" customFormat="1" ht="24.95" customHeight="1" x14ac:dyDescent="0.25">
      <c r="A4" s="8" t="s">
        <v>107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48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108</v>
      </c>
      <c r="B10" s="9"/>
      <c r="C10" s="9"/>
      <c r="D10" s="9"/>
      <c r="E10" s="9"/>
      <c r="F10" s="9"/>
    </row>
    <row r="11" spans="1:6" ht="57.6" customHeight="1" x14ac:dyDescent="0.25">
      <c r="A11" s="40" t="s">
        <v>30</v>
      </c>
      <c r="B11" s="10" t="s">
        <v>31</v>
      </c>
      <c r="C11" s="10" t="s">
        <v>7</v>
      </c>
      <c r="D11" s="10" t="s">
        <v>32</v>
      </c>
      <c r="E11" s="10" t="s">
        <v>33</v>
      </c>
      <c r="F11" s="10" t="s">
        <v>34</v>
      </c>
    </row>
    <row r="12" spans="1:6" s="11" customFormat="1" ht="15.95" customHeight="1" x14ac:dyDescent="0.25">
      <c r="A12" s="12" t="s">
        <v>11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48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IF(B13&lt;&gt;0,D13/D13,"-")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58" t="s">
        <v>109</v>
      </c>
      <c r="B20" s="58"/>
      <c r="C20" s="58"/>
      <c r="D20" s="58"/>
      <c r="E20" s="58"/>
      <c r="F20" s="58"/>
    </row>
    <row r="21" spans="1:6" s="7" customFormat="1" ht="24.95" customHeight="1" x14ac:dyDescent="0.25">
      <c r="A21" s="8" t="s">
        <v>107</v>
      </c>
      <c r="B21" s="9"/>
      <c r="C21" s="9"/>
      <c r="D21" s="9"/>
      <c r="E21" s="9"/>
      <c r="F21" s="9"/>
    </row>
    <row r="22" spans="1:6" ht="57.6" customHeight="1" x14ac:dyDescent="0.25">
      <c r="A22" s="10" t="s">
        <v>30</v>
      </c>
      <c r="B22" s="10" t="s">
        <v>31</v>
      </c>
      <c r="C22" s="10" t="s">
        <v>7</v>
      </c>
      <c r="D22" s="10" t="s">
        <v>32</v>
      </c>
      <c r="E22" s="10" t="s">
        <v>33</v>
      </c>
      <c r="F22" s="10" t="s">
        <v>34</v>
      </c>
    </row>
    <row r="23" spans="1:6" s="11" customFormat="1" ht="15.95" customHeight="1" x14ac:dyDescent="0.25">
      <c r="A23" s="12" t="s">
        <v>11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48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108</v>
      </c>
      <c r="B27" s="9"/>
      <c r="C27" s="9"/>
      <c r="D27" s="9"/>
      <c r="E27" s="9"/>
      <c r="F27" s="9"/>
    </row>
    <row r="28" spans="1:6" ht="57.6" customHeight="1" x14ac:dyDescent="0.25">
      <c r="A28" s="40" t="s">
        <v>30</v>
      </c>
      <c r="B28" s="10" t="s">
        <v>31</v>
      </c>
      <c r="C28" s="10" t="s">
        <v>7</v>
      </c>
      <c r="D28" s="10" t="s">
        <v>32</v>
      </c>
      <c r="E28" s="10" t="s">
        <v>33</v>
      </c>
      <c r="F28" s="10" t="s">
        <v>34</v>
      </c>
    </row>
    <row r="29" spans="1:6" s="11" customFormat="1" ht="15.95" customHeight="1" x14ac:dyDescent="0.25">
      <c r="A29" s="12" t="s">
        <v>11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48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IF(B30&lt;&gt;0,D30/D30,"-")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"/>
  <sheetViews>
    <sheetView zoomScaleNormal="100" workbookViewId="0">
      <pane ySplit="5" topLeftCell="A6" activePane="bottomLeft" state="frozen"/>
      <selection pane="bottomLeft" activeCell="A3" sqref="A3"/>
    </sheetView>
  </sheetViews>
  <sheetFormatPr defaultColWidth="9.140625" defaultRowHeight="15" x14ac:dyDescent="0.25"/>
  <cols>
    <col min="1" max="1" width="73.7109375" style="1" customWidth="1"/>
    <col min="2" max="2" width="27.4257812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58" t="s">
        <v>110</v>
      </c>
      <c r="B1" s="58"/>
      <c r="C1" s="58"/>
      <c r="D1" s="58"/>
      <c r="E1" s="58"/>
      <c r="F1" s="58"/>
    </row>
    <row r="2" spans="1:6" s="6" customFormat="1" ht="24.95" customHeight="1" x14ac:dyDescent="0.3">
      <c r="A2" s="58" t="s">
        <v>111</v>
      </c>
      <c r="B2" s="58"/>
      <c r="C2" s="58"/>
      <c r="D2" s="58"/>
      <c r="E2" s="58"/>
      <c r="F2" s="58"/>
    </row>
    <row r="3" spans="1:6" s="7" customFormat="1" ht="24.95" customHeight="1" x14ac:dyDescent="0.25">
      <c r="A3" s="8" t="s">
        <v>112</v>
      </c>
      <c r="B3" s="9"/>
      <c r="C3" s="9"/>
      <c r="D3" s="9"/>
      <c r="E3" s="9"/>
      <c r="F3" s="9"/>
    </row>
    <row r="4" spans="1:6" ht="57.6" customHeight="1" x14ac:dyDescent="0.25">
      <c r="A4" s="40" t="s">
        <v>30</v>
      </c>
      <c r="B4" s="10" t="s">
        <v>31</v>
      </c>
      <c r="C4" s="10" t="s">
        <v>7</v>
      </c>
      <c r="D4" s="10" t="s">
        <v>32</v>
      </c>
      <c r="E4" s="10" t="s">
        <v>33</v>
      </c>
      <c r="F4" s="10" t="s">
        <v>34</v>
      </c>
    </row>
    <row r="5" spans="1:6" s="11" customFormat="1" ht="15.95" customHeight="1" x14ac:dyDescent="0.25">
      <c r="A5" s="12" t="s">
        <v>11</v>
      </c>
      <c r="B5" s="12">
        <f>COLUMN()</f>
        <v>2</v>
      </c>
      <c r="C5" s="12">
        <f>COLUMN()</f>
        <v>3</v>
      </c>
      <c r="D5" s="12">
        <f>COLUMN()</f>
        <v>4</v>
      </c>
      <c r="E5" s="12" t="str">
        <f>_xlfn.CONCAT(TEXT(COLUMN(),"@")," (",TEXT(D5,"@")," / ",TEXT(B5,"@"),")")</f>
        <v>5 (4 / 2)</v>
      </c>
      <c r="F5" s="12" t="str">
        <f>_xlfn.CONCAT(TEXT(COLUMN(),"@")," (",TEXT(D5,"@")," / ",TEXT(C5,"@"),")")</f>
        <v>6 (4 / 3)</v>
      </c>
    </row>
    <row r="6" spans="1:6" x14ac:dyDescent="0.25">
      <c r="A6" s="25" t="s">
        <v>113</v>
      </c>
      <c r="B6" s="26">
        <f>SUBTOTAL(9,B7:B7)</f>
        <v>277723.17</v>
      </c>
      <c r="C6" s="26">
        <f>SUBTOTAL(9,C7:C7)</f>
        <v>653269</v>
      </c>
      <c r="D6" s="26">
        <f>SUBTOTAL(9,D7:D7)</f>
        <v>295033.63</v>
      </c>
      <c r="E6" s="27">
        <f>IF(B6&lt;&gt;0,D6/B6,"-")</f>
        <v>1.0623299093122121</v>
      </c>
      <c r="F6" s="27">
        <f>IF(C6&lt;&gt;0,D6/C6,"-")</f>
        <v>0.45162655812536645</v>
      </c>
    </row>
    <row r="7" spans="1:6" x14ac:dyDescent="0.25">
      <c r="A7" s="34" t="s">
        <v>114</v>
      </c>
      <c r="B7" s="35">
        <v>277723.17</v>
      </c>
      <c r="C7" s="35">
        <v>653269</v>
      </c>
      <c r="D7" s="35">
        <v>295033.63</v>
      </c>
      <c r="E7" s="36">
        <f>IF(B7&lt;&gt;0,D7/B7,"-")</f>
        <v>1.0623299093122121</v>
      </c>
      <c r="F7" s="36">
        <f>IF(C7&lt;&gt;0,D7/C7,"-")</f>
        <v>0.45162655812536645</v>
      </c>
    </row>
    <row r="8" spans="1:6" ht="20.100000000000001" customHeight="1" x14ac:dyDescent="0.25">
      <c r="A8" s="37" t="s">
        <v>48</v>
      </c>
      <c r="B8" s="38">
        <f>IFERROR(SUBTOTAL(9,B7:B7),0)</f>
        <v>277723.17</v>
      </c>
      <c r="C8" s="38">
        <f>IFERROR(SUBTOTAL(9,C7:C7),0)</f>
        <v>653269</v>
      </c>
      <c r="D8" s="38">
        <f>IFERROR(SUBTOTAL(9,D7:D7),0)</f>
        <v>295033.63</v>
      </c>
      <c r="E8" s="39">
        <f>IF(B8&lt;&gt;0,D8/B8,"-")</f>
        <v>1.0623299093122121</v>
      </c>
      <c r="F8" s="39">
        <f>IF(C8&lt;&gt;0,D8/C8,"-")</f>
        <v>0.45162655812536645</v>
      </c>
    </row>
    <row r="9" spans="1:6" x14ac:dyDescent="0.25">
      <c r="E9" s="11"/>
      <c r="F9" s="11"/>
    </row>
    <row r="14" spans="1:6" s="6" customFormat="1" ht="24.95" customHeight="1" x14ac:dyDescent="0.3">
      <c r="A14" s="58" t="s">
        <v>115</v>
      </c>
      <c r="B14" s="58"/>
      <c r="C14" s="58"/>
      <c r="D14" s="58"/>
      <c r="E14" s="58"/>
      <c r="F14" s="58"/>
    </row>
    <row r="15" spans="1:6" s="7" customFormat="1" ht="24.95" customHeight="1" x14ac:dyDescent="0.25">
      <c r="A15" s="8" t="s">
        <v>112</v>
      </c>
      <c r="B15" s="9"/>
      <c r="C15" s="9"/>
      <c r="D15" s="9"/>
      <c r="E15" s="9"/>
      <c r="F15" s="9"/>
    </row>
    <row r="16" spans="1:6" ht="57.6" customHeight="1" x14ac:dyDescent="0.25">
      <c r="A16" s="40" t="s">
        <v>30</v>
      </c>
      <c r="B16" s="10" t="s">
        <v>31</v>
      </c>
      <c r="C16" s="10" t="s">
        <v>7</v>
      </c>
      <c r="D16" s="10" t="s">
        <v>32</v>
      </c>
      <c r="E16" s="10" t="s">
        <v>33</v>
      </c>
      <c r="F16" s="10" t="s">
        <v>34</v>
      </c>
    </row>
    <row r="17" spans="1:6" s="11" customFormat="1" ht="15.95" customHeight="1" x14ac:dyDescent="0.25">
      <c r="A17" s="12" t="s">
        <v>11</v>
      </c>
      <c r="B17" s="12">
        <f>COLUMN()</f>
        <v>2</v>
      </c>
      <c r="C17" s="12">
        <v>3</v>
      </c>
      <c r="D17" s="12">
        <f>COLUMN()</f>
        <v>4</v>
      </c>
      <c r="E17" s="12" t="str">
        <f>_xlfn.CONCAT(TEXT(COLUMN(),"@")," (",TEXT(D17,"@")," / ",TEXT(B17,"@"),")")</f>
        <v>5 (4 / 2)</v>
      </c>
      <c r="F17" s="12" t="str">
        <f>_xlfn.CONCAT(TEXT(COLUMN(),"@")," (",TEXT(D17,"@")," / ",TEXT(C17,"@"),")")</f>
        <v>6 (4 / 3)</v>
      </c>
    </row>
    <row r="18" spans="1:6" x14ac:dyDescent="0.25">
      <c r="A18" s="25" t="s">
        <v>113</v>
      </c>
      <c r="B18" s="26">
        <f>SUBTOTAL(9,B28:B94)</f>
        <v>277723.17</v>
      </c>
      <c r="C18" s="26">
        <v>653269</v>
      </c>
      <c r="D18" s="26">
        <f>SUBTOTAL(9,D28:D94)</f>
        <v>295033.63</v>
      </c>
      <c r="E18" s="27">
        <f>IF(B18&lt;&gt;0,D18/B18,"-")</f>
        <v>1.0623299093122121</v>
      </c>
      <c r="F18" s="27">
        <f>IF(C18&lt;&gt;0,D18/C18,"-")</f>
        <v>0.45162655812536645</v>
      </c>
    </row>
    <row r="19" spans="1:6" x14ac:dyDescent="0.25">
      <c r="A19" s="28" t="s">
        <v>114</v>
      </c>
      <c r="B19" s="29">
        <f>SUBTOTAL(9,B28:B94)</f>
        <v>277723.17</v>
      </c>
      <c r="C19" s="29">
        <v>653269</v>
      </c>
      <c r="D19" s="29">
        <f>SUBTOTAL(9,D28:D94)</f>
        <v>295033.63</v>
      </c>
      <c r="E19" s="30">
        <f>IF(B19&lt;&gt;0,D19/B19,"-")</f>
        <v>1.0623299093122121</v>
      </c>
      <c r="F19" s="30">
        <f>IF(C19&lt;&gt;0,D19/C19,"-")</f>
        <v>0.45162655812536645</v>
      </c>
    </row>
    <row r="20" spans="1:6" x14ac:dyDescent="0.25">
      <c r="A20" s="41" t="s">
        <v>116</v>
      </c>
      <c r="B20" s="42"/>
      <c r="C20" s="42"/>
      <c r="D20" s="42"/>
      <c r="E20" s="42"/>
      <c r="F20" s="42"/>
    </row>
    <row r="21" spans="1:6" x14ac:dyDescent="0.25">
      <c r="A21" s="43" t="s">
        <v>117</v>
      </c>
      <c r="B21" s="54">
        <v>270095.42</v>
      </c>
      <c r="C21" s="54">
        <v>644269</v>
      </c>
      <c r="D21" s="54">
        <v>293318.94</v>
      </c>
      <c r="E21" s="44"/>
      <c r="F21" s="44"/>
    </row>
    <row r="22" spans="1:6" x14ac:dyDescent="0.25">
      <c r="A22" s="43" t="s">
        <v>118</v>
      </c>
      <c r="B22" s="54">
        <v>5425.1</v>
      </c>
      <c r="C22" s="54">
        <v>5000</v>
      </c>
      <c r="D22" s="54">
        <v>1188.57</v>
      </c>
      <c r="E22" s="44"/>
      <c r="F22" s="44"/>
    </row>
    <row r="23" spans="1:6" x14ac:dyDescent="0.25">
      <c r="A23" s="43" t="s">
        <v>119</v>
      </c>
      <c r="B23" s="54">
        <v>2202.65</v>
      </c>
      <c r="C23" s="54">
        <v>4000</v>
      </c>
      <c r="D23" s="54">
        <v>526.12</v>
      </c>
      <c r="E23" s="44"/>
      <c r="F23" s="44"/>
    </row>
    <row r="24" spans="1:6" x14ac:dyDescent="0.25">
      <c r="A24" s="31" t="s">
        <v>120</v>
      </c>
      <c r="B24" s="32">
        <f>SUBTOTAL(9,B28:B94)</f>
        <v>277723.17</v>
      </c>
      <c r="C24" s="32">
        <v>653269</v>
      </c>
      <c r="D24" s="32">
        <f>SUBTOTAL(9,D28:D94)</f>
        <v>295033.63</v>
      </c>
      <c r="E24" s="33">
        <f t="shared" ref="E24:E55" si="0">IF(B24&lt;&gt;0,D24/B24,"-")</f>
        <v>1.0623299093122121</v>
      </c>
      <c r="F24" s="33">
        <f t="shared" ref="F24:F55" si="1">IF(C24&lt;&gt;0,D24/C24,"-")</f>
        <v>0.45162655812536645</v>
      </c>
    </row>
    <row r="25" spans="1:6" x14ac:dyDescent="0.25">
      <c r="A25" s="45" t="s">
        <v>121</v>
      </c>
      <c r="B25" s="46">
        <f>SUBTOTAL(9,B28:B54)</f>
        <v>262067.07</v>
      </c>
      <c r="C25" s="46">
        <v>608290</v>
      </c>
      <c r="D25" s="46">
        <f>SUBTOTAL(9,D28:D54)</f>
        <v>289025.06</v>
      </c>
      <c r="E25" s="47">
        <f t="shared" si="0"/>
        <v>1.1028667584981202</v>
      </c>
      <c r="F25" s="47">
        <f t="shared" si="1"/>
        <v>0.47514353351197619</v>
      </c>
    </row>
    <row r="26" spans="1:6" x14ac:dyDescent="0.25">
      <c r="A26" s="48" t="s">
        <v>122</v>
      </c>
      <c r="B26" s="49">
        <f>SUBTOTAL(9,B28:B54)</f>
        <v>262067.07</v>
      </c>
      <c r="C26" s="49">
        <v>608290</v>
      </c>
      <c r="D26" s="49">
        <f>SUBTOTAL(9,D28:D54)</f>
        <v>289025.06</v>
      </c>
      <c r="E26" s="50">
        <f t="shared" si="0"/>
        <v>1.1028667584981202</v>
      </c>
      <c r="F26" s="50">
        <f t="shared" si="1"/>
        <v>0.47514353351197619</v>
      </c>
    </row>
    <row r="27" spans="1:6" x14ac:dyDescent="0.25">
      <c r="A27" s="51" t="s">
        <v>123</v>
      </c>
      <c r="B27" s="52">
        <f>SUBTOTAL(9,B28:B30)</f>
        <v>227810.99</v>
      </c>
      <c r="C27" s="52">
        <v>505650</v>
      </c>
      <c r="D27" s="52">
        <f>SUBTOTAL(9,D28:D30)</f>
        <v>247732.42</v>
      </c>
      <c r="E27" s="53">
        <f t="shared" si="0"/>
        <v>1.0874471859325137</v>
      </c>
      <c r="F27" s="53">
        <f t="shared" si="1"/>
        <v>0.48992864629684568</v>
      </c>
    </row>
    <row r="28" spans="1:6" x14ac:dyDescent="0.25">
      <c r="A28" s="34" t="s">
        <v>124</v>
      </c>
      <c r="B28" s="35">
        <v>193139.93</v>
      </c>
      <c r="C28" s="35"/>
      <c r="D28" s="35">
        <v>210251.2</v>
      </c>
      <c r="E28" s="36">
        <f t="shared" si="0"/>
        <v>1.0885951962393277</v>
      </c>
      <c r="F28" s="36" t="str">
        <f t="shared" si="1"/>
        <v>-</v>
      </c>
    </row>
    <row r="29" spans="1:6" x14ac:dyDescent="0.25">
      <c r="A29" s="34" t="s">
        <v>125</v>
      </c>
      <c r="B29" s="35">
        <v>6261.54</v>
      </c>
      <c r="C29" s="35"/>
      <c r="D29" s="35">
        <v>5200</v>
      </c>
      <c r="E29" s="36">
        <f t="shared" si="0"/>
        <v>0.83046662642097635</v>
      </c>
      <c r="F29" s="36" t="str">
        <f t="shared" si="1"/>
        <v>-</v>
      </c>
    </row>
    <row r="30" spans="1:6" x14ac:dyDescent="0.25">
      <c r="A30" s="34" t="s">
        <v>126</v>
      </c>
      <c r="B30" s="35">
        <v>28409.52</v>
      </c>
      <c r="C30" s="35"/>
      <c r="D30" s="35">
        <v>32281.22</v>
      </c>
      <c r="E30" s="36">
        <f t="shared" si="0"/>
        <v>1.1362817815999708</v>
      </c>
      <c r="F30" s="36" t="str">
        <f t="shared" si="1"/>
        <v>-</v>
      </c>
    </row>
    <row r="31" spans="1:6" x14ac:dyDescent="0.25">
      <c r="A31" s="51" t="s">
        <v>127</v>
      </c>
      <c r="B31" s="52">
        <f>SUBTOTAL(9,B32:B52)</f>
        <v>33817.96</v>
      </c>
      <c r="C31" s="52">
        <v>101740</v>
      </c>
      <c r="D31" s="52">
        <f>SUBTOTAL(9,D32:D52)</f>
        <v>40923.250000000007</v>
      </c>
      <c r="E31" s="53">
        <f t="shared" si="0"/>
        <v>1.2101040393920866</v>
      </c>
      <c r="F31" s="53">
        <f t="shared" si="1"/>
        <v>0.40223363475525858</v>
      </c>
    </row>
    <row r="32" spans="1:6" x14ac:dyDescent="0.25">
      <c r="A32" s="34" t="s">
        <v>128</v>
      </c>
      <c r="B32" s="35">
        <v>411</v>
      </c>
      <c r="C32" s="35"/>
      <c r="D32" s="35">
        <v>273.08</v>
      </c>
      <c r="E32" s="36">
        <f t="shared" si="0"/>
        <v>0.66442822384428224</v>
      </c>
      <c r="F32" s="36" t="str">
        <f t="shared" si="1"/>
        <v>-</v>
      </c>
    </row>
    <row r="33" spans="1:6" x14ac:dyDescent="0.25">
      <c r="A33" s="34" t="s">
        <v>129</v>
      </c>
      <c r="B33" s="35">
        <v>2784.34</v>
      </c>
      <c r="C33" s="35"/>
      <c r="D33" s="35">
        <v>2816.74</v>
      </c>
      <c r="E33" s="36">
        <f t="shared" si="0"/>
        <v>1.0116365099089908</v>
      </c>
      <c r="F33" s="36" t="str">
        <f t="shared" si="1"/>
        <v>-</v>
      </c>
    </row>
    <row r="34" spans="1:6" x14ac:dyDescent="0.25">
      <c r="A34" s="34" t="s">
        <v>130</v>
      </c>
      <c r="B34" s="35">
        <v>1376.9</v>
      </c>
      <c r="C34" s="35"/>
      <c r="D34" s="35">
        <v>110</v>
      </c>
      <c r="E34" s="36">
        <f t="shared" si="0"/>
        <v>7.9889607088386952E-2</v>
      </c>
      <c r="F34" s="36" t="str">
        <f t="shared" si="1"/>
        <v>-</v>
      </c>
    </row>
    <row r="35" spans="1:6" x14ac:dyDescent="0.25">
      <c r="A35" s="34" t="s">
        <v>131</v>
      </c>
      <c r="B35" s="35">
        <v>0</v>
      </c>
      <c r="C35" s="35"/>
      <c r="D35" s="35">
        <v>0</v>
      </c>
      <c r="E35" s="36" t="str">
        <f t="shared" si="0"/>
        <v>-</v>
      </c>
      <c r="F35" s="36" t="str">
        <f t="shared" si="1"/>
        <v>-</v>
      </c>
    </row>
    <row r="36" spans="1:6" x14ac:dyDescent="0.25">
      <c r="A36" s="34" t="s">
        <v>132</v>
      </c>
      <c r="B36" s="35">
        <v>921.04</v>
      </c>
      <c r="C36" s="35"/>
      <c r="D36" s="35">
        <v>254.36</v>
      </c>
      <c r="E36" s="36">
        <f t="shared" si="0"/>
        <v>0.2761660731347173</v>
      </c>
      <c r="F36" s="36" t="str">
        <f t="shared" si="1"/>
        <v>-</v>
      </c>
    </row>
    <row r="37" spans="1:6" x14ac:dyDescent="0.25">
      <c r="A37" s="34" t="s">
        <v>133</v>
      </c>
      <c r="B37" s="35">
        <v>6163.75</v>
      </c>
      <c r="C37" s="35"/>
      <c r="D37" s="35">
        <v>5541.16</v>
      </c>
      <c r="E37" s="36">
        <f t="shared" si="0"/>
        <v>0.89899168525654027</v>
      </c>
      <c r="F37" s="36" t="str">
        <f t="shared" si="1"/>
        <v>-</v>
      </c>
    </row>
    <row r="38" spans="1:6" x14ac:dyDescent="0.25">
      <c r="A38" s="34" t="s">
        <v>134</v>
      </c>
      <c r="B38" s="35">
        <v>0</v>
      </c>
      <c r="C38" s="35"/>
      <c r="D38" s="35">
        <v>0</v>
      </c>
      <c r="E38" s="36" t="str">
        <f t="shared" si="0"/>
        <v>-</v>
      </c>
      <c r="F38" s="36" t="str">
        <f t="shared" si="1"/>
        <v>-</v>
      </c>
    </row>
    <row r="39" spans="1:6" x14ac:dyDescent="0.25">
      <c r="A39" s="34" t="s">
        <v>135</v>
      </c>
      <c r="B39" s="35">
        <v>0</v>
      </c>
      <c r="C39" s="35"/>
      <c r="D39" s="35">
        <v>0</v>
      </c>
      <c r="E39" s="36" t="str">
        <f t="shared" si="0"/>
        <v>-</v>
      </c>
      <c r="F39" s="36" t="str">
        <f t="shared" si="1"/>
        <v>-</v>
      </c>
    </row>
    <row r="40" spans="1:6" x14ac:dyDescent="0.25">
      <c r="A40" s="34" t="s">
        <v>136</v>
      </c>
      <c r="B40" s="35">
        <v>1271.5899999999999</v>
      </c>
      <c r="C40" s="35"/>
      <c r="D40" s="35">
        <v>1181.3399999999999</v>
      </c>
      <c r="E40" s="36">
        <f t="shared" si="0"/>
        <v>0.92902586525531028</v>
      </c>
      <c r="F40" s="36" t="str">
        <f t="shared" si="1"/>
        <v>-</v>
      </c>
    </row>
    <row r="41" spans="1:6" x14ac:dyDescent="0.25">
      <c r="A41" s="34" t="s">
        <v>137</v>
      </c>
      <c r="B41" s="35">
        <v>4212.78</v>
      </c>
      <c r="C41" s="35"/>
      <c r="D41" s="35">
        <v>5774.56</v>
      </c>
      <c r="E41" s="36">
        <f t="shared" si="0"/>
        <v>1.3707243198078229</v>
      </c>
      <c r="F41" s="36" t="str">
        <f t="shared" si="1"/>
        <v>-</v>
      </c>
    </row>
    <row r="42" spans="1:6" x14ac:dyDescent="0.25">
      <c r="A42" s="34" t="s">
        <v>138</v>
      </c>
      <c r="B42" s="35">
        <v>0</v>
      </c>
      <c r="C42" s="35"/>
      <c r="D42" s="35">
        <v>300</v>
      </c>
      <c r="E42" s="36" t="str">
        <f t="shared" si="0"/>
        <v>-</v>
      </c>
      <c r="F42" s="36" t="str">
        <f t="shared" si="1"/>
        <v>-</v>
      </c>
    </row>
    <row r="43" spans="1:6" x14ac:dyDescent="0.25">
      <c r="A43" s="34" t="s">
        <v>139</v>
      </c>
      <c r="B43" s="35">
        <v>293.93</v>
      </c>
      <c r="C43" s="35"/>
      <c r="D43" s="35">
        <v>3684.39</v>
      </c>
      <c r="E43" s="36">
        <f t="shared" si="0"/>
        <v>12.534923281053311</v>
      </c>
      <c r="F43" s="36" t="str">
        <f t="shared" si="1"/>
        <v>-</v>
      </c>
    </row>
    <row r="44" spans="1:6" x14ac:dyDescent="0.25">
      <c r="A44" s="34" t="s">
        <v>140</v>
      </c>
      <c r="B44" s="35">
        <v>8000.64</v>
      </c>
      <c r="C44" s="35"/>
      <c r="D44" s="35">
        <v>13126.4</v>
      </c>
      <c r="E44" s="36">
        <f t="shared" si="0"/>
        <v>1.6406687465002798</v>
      </c>
      <c r="F44" s="36" t="str">
        <f t="shared" si="1"/>
        <v>-</v>
      </c>
    </row>
    <row r="45" spans="1:6" x14ac:dyDescent="0.25">
      <c r="A45" s="34" t="s">
        <v>141</v>
      </c>
      <c r="B45" s="35">
        <v>0</v>
      </c>
      <c r="C45" s="35"/>
      <c r="D45" s="35">
        <v>0</v>
      </c>
      <c r="E45" s="36" t="str">
        <f t="shared" si="0"/>
        <v>-</v>
      </c>
      <c r="F45" s="36" t="str">
        <f t="shared" si="1"/>
        <v>-</v>
      </c>
    </row>
    <row r="46" spans="1:6" x14ac:dyDescent="0.25">
      <c r="A46" s="34" t="s">
        <v>142</v>
      </c>
      <c r="B46" s="35">
        <v>591.75</v>
      </c>
      <c r="C46" s="35"/>
      <c r="D46" s="35">
        <v>570.79999999999995</v>
      </c>
      <c r="E46" s="36">
        <f t="shared" si="0"/>
        <v>0.96459653569919723</v>
      </c>
      <c r="F46" s="36" t="str">
        <f t="shared" si="1"/>
        <v>-</v>
      </c>
    </row>
    <row r="47" spans="1:6" x14ac:dyDescent="0.25">
      <c r="A47" s="34" t="s">
        <v>143</v>
      </c>
      <c r="B47" s="35">
        <v>4108.1899999999996</v>
      </c>
      <c r="C47" s="35"/>
      <c r="D47" s="35">
        <v>4787.51</v>
      </c>
      <c r="E47" s="36">
        <f t="shared" si="0"/>
        <v>1.1653574932026027</v>
      </c>
      <c r="F47" s="36" t="str">
        <f t="shared" si="1"/>
        <v>-</v>
      </c>
    </row>
    <row r="48" spans="1:6" x14ac:dyDescent="0.25">
      <c r="A48" s="34" t="s">
        <v>144</v>
      </c>
      <c r="B48" s="35">
        <v>2733.14</v>
      </c>
      <c r="C48" s="35"/>
      <c r="D48" s="35">
        <v>1944.41</v>
      </c>
      <c r="E48" s="36">
        <f t="shared" si="0"/>
        <v>0.71141983213446813</v>
      </c>
      <c r="F48" s="36" t="str">
        <f t="shared" si="1"/>
        <v>-</v>
      </c>
    </row>
    <row r="49" spans="1:6" x14ac:dyDescent="0.25">
      <c r="A49" s="34" t="s">
        <v>145</v>
      </c>
      <c r="B49" s="35">
        <v>270.39999999999998</v>
      </c>
      <c r="C49" s="35"/>
      <c r="D49" s="35">
        <v>0</v>
      </c>
      <c r="E49" s="36">
        <f t="shared" si="0"/>
        <v>0</v>
      </c>
      <c r="F49" s="36" t="str">
        <f t="shared" si="1"/>
        <v>-</v>
      </c>
    </row>
    <row r="50" spans="1:6" x14ac:dyDescent="0.25">
      <c r="A50" s="34" t="s">
        <v>146</v>
      </c>
      <c r="B50" s="35">
        <v>213.51</v>
      </c>
      <c r="C50" s="35"/>
      <c r="D50" s="35">
        <v>93.5</v>
      </c>
      <c r="E50" s="36">
        <f t="shared" si="0"/>
        <v>0.43791859866048433</v>
      </c>
      <c r="F50" s="36" t="str">
        <f t="shared" si="1"/>
        <v>-</v>
      </c>
    </row>
    <row r="51" spans="1:6" x14ac:dyDescent="0.25">
      <c r="A51" s="34" t="s">
        <v>147</v>
      </c>
      <c r="B51" s="35">
        <v>465</v>
      </c>
      <c r="C51" s="35"/>
      <c r="D51" s="35">
        <v>465</v>
      </c>
      <c r="E51" s="36">
        <f t="shared" si="0"/>
        <v>1</v>
      </c>
      <c r="F51" s="36" t="str">
        <f t="shared" si="1"/>
        <v>-</v>
      </c>
    </row>
    <row r="52" spans="1:6" x14ac:dyDescent="0.25">
      <c r="A52" s="34" t="s">
        <v>148</v>
      </c>
      <c r="B52" s="35">
        <v>0</v>
      </c>
      <c r="C52" s="35"/>
      <c r="D52" s="35">
        <v>0</v>
      </c>
      <c r="E52" s="36" t="str">
        <f t="shared" si="0"/>
        <v>-</v>
      </c>
      <c r="F52" s="36" t="str">
        <f t="shared" si="1"/>
        <v>-</v>
      </c>
    </row>
    <row r="53" spans="1:6" x14ac:dyDescent="0.25">
      <c r="A53" s="51" t="s">
        <v>149</v>
      </c>
      <c r="B53" s="52">
        <f>SUBTOTAL(9,B54:B54)</f>
        <v>438.12</v>
      </c>
      <c r="C53" s="52">
        <v>900</v>
      </c>
      <c r="D53" s="52">
        <f>SUBTOTAL(9,D54:D54)</f>
        <v>369.39</v>
      </c>
      <c r="E53" s="53">
        <f t="shared" si="0"/>
        <v>0.84312517118597641</v>
      </c>
      <c r="F53" s="53">
        <f t="shared" si="1"/>
        <v>0.41043333333333332</v>
      </c>
    </row>
    <row r="54" spans="1:6" x14ac:dyDescent="0.25">
      <c r="A54" s="34" t="s">
        <v>150</v>
      </c>
      <c r="B54" s="35">
        <v>438.12</v>
      </c>
      <c r="C54" s="35"/>
      <c r="D54" s="35">
        <v>369.39</v>
      </c>
      <c r="E54" s="36">
        <f t="shared" si="0"/>
        <v>0.84312517118597641</v>
      </c>
      <c r="F54" s="36" t="str">
        <f t="shared" si="1"/>
        <v>-</v>
      </c>
    </row>
    <row r="55" spans="1:6" x14ac:dyDescent="0.25">
      <c r="A55" s="45" t="s">
        <v>151</v>
      </c>
      <c r="B55" s="46">
        <f>SUBTOTAL(9,B58:B70)</f>
        <v>8028.35</v>
      </c>
      <c r="C55" s="46">
        <v>35979</v>
      </c>
      <c r="D55" s="46">
        <f>SUBTOTAL(9,D58:D70)</f>
        <v>4293.88</v>
      </c>
      <c r="E55" s="47">
        <f t="shared" si="0"/>
        <v>0.53483966194797183</v>
      </c>
      <c r="F55" s="47">
        <f t="shared" si="1"/>
        <v>0.11934406181383585</v>
      </c>
    </row>
    <row r="56" spans="1:6" x14ac:dyDescent="0.25">
      <c r="A56" s="48" t="s">
        <v>122</v>
      </c>
      <c r="B56" s="49">
        <f>SUBTOTAL(9,B58:B70)</f>
        <v>8028.35</v>
      </c>
      <c r="C56" s="49">
        <v>35979</v>
      </c>
      <c r="D56" s="49">
        <f>SUBTOTAL(9,D58:D70)</f>
        <v>4293.88</v>
      </c>
      <c r="E56" s="50">
        <f t="shared" ref="E56:E94" si="2">IF(B56&lt;&gt;0,D56/B56,"-")</f>
        <v>0.53483966194797183</v>
      </c>
      <c r="F56" s="50">
        <f t="shared" ref="F56:F95" si="3">IF(C56&lt;&gt;0,D56/C56,"-")</f>
        <v>0.11934406181383585</v>
      </c>
    </row>
    <row r="57" spans="1:6" x14ac:dyDescent="0.25">
      <c r="A57" s="51" t="s">
        <v>127</v>
      </c>
      <c r="B57" s="52">
        <f>SUBTOTAL(9,B58:B64)</f>
        <v>6549.47</v>
      </c>
      <c r="C57" s="52">
        <v>25826</v>
      </c>
      <c r="D57" s="52">
        <f>SUBTOTAL(9,D58:D64)</f>
        <v>2312.25</v>
      </c>
      <c r="E57" s="53">
        <f t="shared" si="2"/>
        <v>0.35304383408123097</v>
      </c>
      <c r="F57" s="53">
        <f t="shared" si="3"/>
        <v>8.9531867110663674E-2</v>
      </c>
    </row>
    <row r="58" spans="1:6" x14ac:dyDescent="0.25">
      <c r="A58" s="34" t="s">
        <v>132</v>
      </c>
      <c r="B58" s="35">
        <v>550</v>
      </c>
      <c r="C58" s="35"/>
      <c r="D58" s="35">
        <v>250</v>
      </c>
      <c r="E58" s="36">
        <f t="shared" si="2"/>
        <v>0.45454545454545453</v>
      </c>
      <c r="F58" s="36" t="str">
        <f t="shared" si="3"/>
        <v>-</v>
      </c>
    </row>
    <row r="59" spans="1:6" x14ac:dyDescent="0.25">
      <c r="A59" s="34" t="s">
        <v>136</v>
      </c>
      <c r="B59" s="35">
        <v>0</v>
      </c>
      <c r="C59" s="35"/>
      <c r="D59" s="35">
        <v>0</v>
      </c>
      <c r="E59" s="36" t="str">
        <f t="shared" si="2"/>
        <v>-</v>
      </c>
      <c r="F59" s="36" t="str">
        <f t="shared" si="3"/>
        <v>-</v>
      </c>
    </row>
    <row r="60" spans="1:6" x14ac:dyDescent="0.25">
      <c r="A60" s="34" t="s">
        <v>137</v>
      </c>
      <c r="B60" s="35">
        <v>743.75</v>
      </c>
      <c r="C60" s="35"/>
      <c r="D60" s="35">
        <v>0</v>
      </c>
      <c r="E60" s="36"/>
      <c r="F60" s="36"/>
    </row>
    <row r="61" spans="1:6" x14ac:dyDescent="0.25">
      <c r="A61" s="34" t="s">
        <v>140</v>
      </c>
      <c r="B61" s="35">
        <v>0</v>
      </c>
      <c r="C61" s="35"/>
      <c r="D61" s="35">
        <v>0</v>
      </c>
      <c r="E61" s="36" t="str">
        <f t="shared" si="2"/>
        <v>-</v>
      </c>
      <c r="F61" s="36" t="str">
        <f t="shared" si="3"/>
        <v>-</v>
      </c>
    </row>
    <row r="62" spans="1:6" x14ac:dyDescent="0.25">
      <c r="A62" s="34" t="s">
        <v>142</v>
      </c>
      <c r="B62" s="35">
        <v>836</v>
      </c>
      <c r="C62" s="35"/>
      <c r="D62" s="35">
        <v>696</v>
      </c>
      <c r="E62" s="36">
        <f t="shared" si="2"/>
        <v>0.83253588516746413</v>
      </c>
      <c r="F62" s="36" t="str">
        <f t="shared" si="3"/>
        <v>-</v>
      </c>
    </row>
    <row r="63" spans="1:6" x14ac:dyDescent="0.25">
      <c r="A63" s="34" t="s">
        <v>144</v>
      </c>
      <c r="B63" s="35">
        <v>4356.5</v>
      </c>
      <c r="C63" s="35"/>
      <c r="D63" s="35">
        <v>1366.25</v>
      </c>
      <c r="E63" s="36">
        <f t="shared" si="2"/>
        <v>0.3136118443704809</v>
      </c>
      <c r="F63" s="36" t="str">
        <f t="shared" si="3"/>
        <v>-</v>
      </c>
    </row>
    <row r="64" spans="1:6" x14ac:dyDescent="0.25">
      <c r="A64" s="34" t="s">
        <v>145</v>
      </c>
      <c r="B64" s="35">
        <v>63.22</v>
      </c>
      <c r="C64" s="35"/>
      <c r="D64" s="35"/>
      <c r="E64" s="36"/>
      <c r="F64" s="36"/>
    </row>
    <row r="65" spans="1:6" x14ac:dyDescent="0.25">
      <c r="A65" s="51" t="s">
        <v>152</v>
      </c>
      <c r="B65" s="52">
        <f>SUBTOTAL(9,B66:B66)</f>
        <v>0</v>
      </c>
      <c r="C65" s="52">
        <v>5605</v>
      </c>
      <c r="D65" s="52">
        <f>SUBTOTAL(9,D66:D66)</f>
        <v>0</v>
      </c>
      <c r="E65" s="53" t="str">
        <f t="shared" si="2"/>
        <v>-</v>
      </c>
      <c r="F65" s="53">
        <f t="shared" si="3"/>
        <v>0</v>
      </c>
    </row>
    <row r="66" spans="1:6" x14ac:dyDescent="0.25">
      <c r="A66" s="34" t="s">
        <v>153</v>
      </c>
      <c r="B66" s="35">
        <v>0</v>
      </c>
      <c r="C66" s="35"/>
      <c r="D66" s="35">
        <v>0</v>
      </c>
      <c r="E66" s="36" t="str">
        <f t="shared" si="2"/>
        <v>-</v>
      </c>
      <c r="F66" s="36" t="str">
        <f t="shared" si="3"/>
        <v>-</v>
      </c>
    </row>
    <row r="67" spans="1:6" x14ac:dyDescent="0.25">
      <c r="A67" s="51" t="s">
        <v>154</v>
      </c>
      <c r="B67" s="52">
        <f>SUBTOTAL(9,B68:B70)</f>
        <v>1478.88</v>
      </c>
      <c r="C67" s="52">
        <v>4548</v>
      </c>
      <c r="D67" s="52">
        <f>SUBTOTAL(9,D68:D70)</f>
        <v>1981.63</v>
      </c>
      <c r="E67" s="53">
        <f t="shared" si="2"/>
        <v>1.3399532078329546</v>
      </c>
      <c r="F67" s="53">
        <f t="shared" si="3"/>
        <v>0.43571459982409855</v>
      </c>
    </row>
    <row r="68" spans="1:6" x14ac:dyDescent="0.25">
      <c r="A68" s="34" t="s">
        <v>155</v>
      </c>
      <c r="B68" s="35">
        <v>1169.3800000000001</v>
      </c>
      <c r="C68" s="35"/>
      <c r="D68" s="35">
        <v>0</v>
      </c>
      <c r="E68" s="36">
        <f t="shared" si="2"/>
        <v>0</v>
      </c>
      <c r="F68" s="36" t="str">
        <f t="shared" si="3"/>
        <v>-</v>
      </c>
    </row>
    <row r="69" spans="1:6" x14ac:dyDescent="0.25">
      <c r="A69" s="34" t="s">
        <v>156</v>
      </c>
      <c r="B69" s="35">
        <v>0</v>
      </c>
      <c r="C69" s="35"/>
      <c r="D69" s="35">
        <v>1981.63</v>
      </c>
      <c r="E69" s="36" t="str">
        <f t="shared" si="2"/>
        <v>-</v>
      </c>
      <c r="F69" s="36" t="str">
        <f t="shared" si="3"/>
        <v>-</v>
      </c>
    </row>
    <row r="70" spans="1:6" x14ac:dyDescent="0.25">
      <c r="A70" s="34" t="s">
        <v>157</v>
      </c>
      <c r="B70" s="35">
        <v>309.5</v>
      </c>
      <c r="C70" s="35"/>
      <c r="D70" s="35">
        <v>0</v>
      </c>
      <c r="E70" s="36">
        <f t="shared" si="2"/>
        <v>0</v>
      </c>
      <c r="F70" s="36" t="str">
        <f t="shared" si="3"/>
        <v>-</v>
      </c>
    </row>
    <row r="71" spans="1:6" x14ac:dyDescent="0.25">
      <c r="A71" s="45" t="s">
        <v>158</v>
      </c>
      <c r="B71" s="46">
        <f>SUBTOTAL(9,B74:B94)</f>
        <v>7627.7499999999991</v>
      </c>
      <c r="C71" s="46">
        <v>9000</v>
      </c>
      <c r="D71" s="46">
        <f>SUBTOTAL(9,D74:D94)</f>
        <v>1714.6899999999998</v>
      </c>
      <c r="E71" s="47">
        <f t="shared" si="2"/>
        <v>0.22479630297269837</v>
      </c>
      <c r="F71" s="47">
        <f t="shared" si="3"/>
        <v>0.19052111111111109</v>
      </c>
    </row>
    <row r="72" spans="1:6" x14ac:dyDescent="0.25">
      <c r="A72" s="48" t="s">
        <v>159</v>
      </c>
      <c r="B72" s="49">
        <f>SUBTOTAL(9,B74:B80)</f>
        <v>5425.0999999999995</v>
      </c>
      <c r="C72" s="49">
        <v>5000</v>
      </c>
      <c r="D72" s="49">
        <f>SUBTOTAL(9,D74:D80)</f>
        <v>1188.57</v>
      </c>
      <c r="E72" s="50">
        <f t="shared" si="2"/>
        <v>0.21908720576579235</v>
      </c>
      <c r="F72" s="50">
        <f t="shared" si="3"/>
        <v>0.23771399999999998</v>
      </c>
    </row>
    <row r="73" spans="1:6" x14ac:dyDescent="0.25">
      <c r="A73" s="51" t="s">
        <v>127</v>
      </c>
      <c r="B73" s="52">
        <f>SUBTOTAL(9,B74:B80)</f>
        <v>5425.0999999999995</v>
      </c>
      <c r="C73" s="52">
        <v>5000</v>
      </c>
      <c r="D73" s="52">
        <f>SUBTOTAL(9,D74:D80)</f>
        <v>1188.57</v>
      </c>
      <c r="E73" s="53">
        <f t="shared" si="2"/>
        <v>0.21908720576579235</v>
      </c>
      <c r="F73" s="53">
        <f t="shared" si="3"/>
        <v>0.23771399999999998</v>
      </c>
    </row>
    <row r="74" spans="1:6" x14ac:dyDescent="0.25">
      <c r="A74" s="34" t="s">
        <v>132</v>
      </c>
      <c r="B74" s="35">
        <v>0</v>
      </c>
      <c r="C74" s="35"/>
      <c r="D74" s="35">
        <v>281.83</v>
      </c>
      <c r="E74" s="36" t="str">
        <f t="shared" si="2"/>
        <v>-</v>
      </c>
      <c r="F74" s="36" t="str">
        <f t="shared" si="3"/>
        <v>-</v>
      </c>
    </row>
    <row r="75" spans="1:6" x14ac:dyDescent="0.25">
      <c r="A75" s="34" t="s">
        <v>136</v>
      </c>
      <c r="B75" s="35">
        <v>263</v>
      </c>
      <c r="C75" s="35"/>
      <c r="D75" s="35">
        <v>0</v>
      </c>
      <c r="E75" s="36"/>
      <c r="F75" s="36"/>
    </row>
    <row r="76" spans="1:6" x14ac:dyDescent="0.25">
      <c r="A76" s="34" t="s">
        <v>137</v>
      </c>
      <c r="B76" s="35">
        <v>0</v>
      </c>
      <c r="C76" s="35"/>
      <c r="D76" s="35">
        <v>0</v>
      </c>
      <c r="E76" s="36" t="str">
        <f t="shared" si="2"/>
        <v>-</v>
      </c>
      <c r="F76" s="36" t="str">
        <f t="shared" si="3"/>
        <v>-</v>
      </c>
    </row>
    <row r="77" spans="1:6" x14ac:dyDescent="0.25">
      <c r="A77" s="34" t="s">
        <v>142</v>
      </c>
      <c r="B77" s="35">
        <v>330.74</v>
      </c>
      <c r="C77" s="35"/>
      <c r="D77" s="35">
        <v>700.03</v>
      </c>
      <c r="E77" s="36">
        <f t="shared" si="2"/>
        <v>2.1165568119973392</v>
      </c>
      <c r="F77" s="36" t="str">
        <f t="shared" si="3"/>
        <v>-</v>
      </c>
    </row>
    <row r="78" spans="1:6" x14ac:dyDescent="0.25">
      <c r="A78" s="34" t="s">
        <v>144</v>
      </c>
      <c r="B78" s="35">
        <v>4396</v>
      </c>
      <c r="C78" s="35"/>
      <c r="D78" s="35">
        <v>69</v>
      </c>
      <c r="E78" s="36">
        <f t="shared" si="2"/>
        <v>1.5696087352138309E-2</v>
      </c>
      <c r="F78" s="36" t="str">
        <f t="shared" si="3"/>
        <v>-</v>
      </c>
    </row>
    <row r="79" spans="1:6" x14ac:dyDescent="0.25">
      <c r="A79" s="34" t="s">
        <v>163</v>
      </c>
      <c r="B79" s="35">
        <v>379.16</v>
      </c>
      <c r="C79" s="35"/>
      <c r="D79" s="35"/>
      <c r="E79" s="36"/>
      <c r="F79" s="36"/>
    </row>
    <row r="80" spans="1:6" x14ac:dyDescent="0.25">
      <c r="A80" s="34" t="s">
        <v>146</v>
      </c>
      <c r="B80" s="35">
        <v>56.2</v>
      </c>
      <c r="C80" s="35"/>
      <c r="D80" s="35">
        <v>137.71</v>
      </c>
      <c r="E80" s="36">
        <f t="shared" si="2"/>
        <v>2.4503558718861211</v>
      </c>
      <c r="F80" s="36" t="str">
        <f t="shared" si="3"/>
        <v>-</v>
      </c>
    </row>
    <row r="81" spans="1:6" x14ac:dyDescent="0.25">
      <c r="A81" s="48" t="s">
        <v>160</v>
      </c>
      <c r="B81" s="49">
        <f>SUBTOTAL(9,B82:B93)</f>
        <v>2157.15</v>
      </c>
      <c r="C81" s="49">
        <v>4000</v>
      </c>
      <c r="D81" s="49">
        <f>SUBTOTAL(9,D82:D93)</f>
        <v>526.12</v>
      </c>
      <c r="E81" s="50">
        <f t="shared" si="2"/>
        <v>0.24389588113946642</v>
      </c>
      <c r="F81" s="50">
        <f t="shared" si="3"/>
        <v>0.13153000000000001</v>
      </c>
    </row>
    <row r="82" spans="1:6" x14ac:dyDescent="0.25">
      <c r="A82" s="51" t="s">
        <v>123</v>
      </c>
      <c r="B82" s="52">
        <f>SUBTOTAL(9,B83:B83)</f>
        <v>387.48</v>
      </c>
      <c r="C82" s="52"/>
      <c r="D82" s="52">
        <f>SUBTOTAL(9,D83:D83)</f>
        <v>0</v>
      </c>
      <c r="E82" s="53"/>
      <c r="F82" s="53"/>
    </row>
    <row r="83" spans="1:6" x14ac:dyDescent="0.25">
      <c r="A83" s="34" t="s">
        <v>124</v>
      </c>
      <c r="B83" s="35">
        <v>387.48</v>
      </c>
      <c r="C83" s="35"/>
      <c r="D83" s="35"/>
      <c r="E83" s="36"/>
      <c r="F83" s="36"/>
    </row>
    <row r="84" spans="1:6" x14ac:dyDescent="0.25">
      <c r="A84" s="51" t="s">
        <v>127</v>
      </c>
      <c r="B84" s="52">
        <f>SUBTOTAL(9,B85:B91)</f>
        <v>1769.67</v>
      </c>
      <c r="C84" s="52">
        <v>4000</v>
      </c>
      <c r="D84" s="52">
        <f>SUBTOTAL(9,D85:D91)</f>
        <v>279.89</v>
      </c>
      <c r="E84" s="53">
        <f t="shared" si="2"/>
        <v>0.15815943085434006</v>
      </c>
      <c r="F84" s="53">
        <f t="shared" si="3"/>
        <v>6.9972499999999993E-2</v>
      </c>
    </row>
    <row r="85" spans="1:6" x14ac:dyDescent="0.25">
      <c r="A85" s="34" t="s">
        <v>132</v>
      </c>
      <c r="B85" s="35">
        <v>75.12</v>
      </c>
      <c r="C85" s="35"/>
      <c r="D85" s="35">
        <v>93.75</v>
      </c>
      <c r="E85" s="36">
        <f t="shared" si="2"/>
        <v>1.2480031948881789</v>
      </c>
      <c r="F85" s="36" t="str">
        <f t="shared" si="3"/>
        <v>-</v>
      </c>
    </row>
    <row r="86" spans="1:6" x14ac:dyDescent="0.25">
      <c r="A86" s="34" t="s">
        <v>136</v>
      </c>
      <c r="B86" s="35">
        <v>0</v>
      </c>
      <c r="C86" s="35"/>
      <c r="D86" s="35">
        <v>4</v>
      </c>
      <c r="E86" s="36" t="str">
        <f t="shared" si="2"/>
        <v>-</v>
      </c>
      <c r="F86" s="36" t="str">
        <f t="shared" si="3"/>
        <v>-</v>
      </c>
    </row>
    <row r="87" spans="1:6" x14ac:dyDescent="0.25">
      <c r="A87" s="34" t="s">
        <v>137</v>
      </c>
      <c r="B87" s="35">
        <v>0</v>
      </c>
      <c r="C87" s="35"/>
      <c r="D87" s="35">
        <v>0</v>
      </c>
      <c r="E87" s="36" t="str">
        <f t="shared" si="2"/>
        <v>-</v>
      </c>
      <c r="F87" s="36" t="str">
        <f t="shared" si="3"/>
        <v>-</v>
      </c>
    </row>
    <row r="88" spans="1:6" x14ac:dyDescent="0.25">
      <c r="A88" s="34" t="s">
        <v>142</v>
      </c>
      <c r="B88" s="35">
        <v>210.65</v>
      </c>
      <c r="C88" s="35"/>
      <c r="D88" s="35"/>
      <c r="E88" s="36"/>
      <c r="F88" s="36"/>
    </row>
    <row r="89" spans="1:6" x14ac:dyDescent="0.25">
      <c r="A89" s="34" t="s">
        <v>144</v>
      </c>
      <c r="B89" s="35">
        <v>1022.95</v>
      </c>
      <c r="C89" s="35"/>
      <c r="D89" s="35">
        <v>54.54</v>
      </c>
      <c r="E89" s="36">
        <f t="shared" si="2"/>
        <v>5.3316388875311593E-2</v>
      </c>
      <c r="F89" s="36" t="str">
        <f t="shared" si="3"/>
        <v>-</v>
      </c>
    </row>
    <row r="90" spans="1:6" x14ac:dyDescent="0.25">
      <c r="A90" s="34" t="s">
        <v>146</v>
      </c>
      <c r="B90" s="35">
        <v>94.5</v>
      </c>
      <c r="C90" s="35"/>
      <c r="D90" s="35">
        <v>127.6</v>
      </c>
      <c r="E90" s="36">
        <f t="shared" si="2"/>
        <v>1.3502645502645503</v>
      </c>
      <c r="F90" s="36" t="str">
        <f t="shared" si="3"/>
        <v>-</v>
      </c>
    </row>
    <row r="91" spans="1:6" x14ac:dyDescent="0.25">
      <c r="A91" s="34" t="s">
        <v>164</v>
      </c>
      <c r="B91" s="35">
        <v>366.45</v>
      </c>
      <c r="C91" s="35"/>
      <c r="D91" s="35"/>
      <c r="E91" s="36"/>
      <c r="F91" s="36"/>
    </row>
    <row r="92" spans="1:6" x14ac:dyDescent="0.25">
      <c r="A92" s="51" t="s">
        <v>154</v>
      </c>
      <c r="B92" s="52">
        <f>SUBTOTAL(9,B93:B94)</f>
        <v>45.5</v>
      </c>
      <c r="C92" s="52">
        <v>0</v>
      </c>
      <c r="D92" s="52">
        <f>SUBTOTAL(9,D93:D94)</f>
        <v>246.23</v>
      </c>
      <c r="E92" s="53">
        <f t="shared" si="2"/>
        <v>5.4116483516483518</v>
      </c>
      <c r="F92" s="53" t="str">
        <f t="shared" si="3"/>
        <v>-</v>
      </c>
    </row>
    <row r="93" spans="1:6" x14ac:dyDescent="0.25">
      <c r="A93" s="34" t="s">
        <v>155</v>
      </c>
      <c r="B93" s="35">
        <v>0</v>
      </c>
      <c r="C93" s="35"/>
      <c r="D93" s="35">
        <v>246.23</v>
      </c>
      <c r="E93" s="36" t="str">
        <f t="shared" si="2"/>
        <v>-</v>
      </c>
      <c r="F93" s="36" t="str">
        <f t="shared" si="3"/>
        <v>-</v>
      </c>
    </row>
    <row r="94" spans="1:6" x14ac:dyDescent="0.25">
      <c r="A94" s="34" t="s">
        <v>165</v>
      </c>
      <c r="B94" s="55">
        <v>45.5</v>
      </c>
      <c r="C94" s="55"/>
      <c r="D94" s="55">
        <v>0</v>
      </c>
      <c r="E94" s="56">
        <f t="shared" si="2"/>
        <v>0</v>
      </c>
      <c r="F94" s="56" t="str">
        <f t="shared" si="3"/>
        <v>-</v>
      </c>
    </row>
    <row r="95" spans="1:6" ht="20.100000000000001" customHeight="1" x14ac:dyDescent="0.25">
      <c r="A95" s="37" t="s">
        <v>48</v>
      </c>
      <c r="B95" s="38">
        <f>IFERROR(SUBTOTAL(9,B28:B93),0)</f>
        <v>277677.67</v>
      </c>
      <c r="C95" s="38">
        <v>653269</v>
      </c>
      <c r="D95" s="38">
        <f>IFERROR(SUBTOTAL(9,D28:D93),0)</f>
        <v>295033.63</v>
      </c>
      <c r="E95" s="39">
        <f>IF(B95&lt;&gt;0,D95/B95,"-")</f>
        <v>1.0625039816849515</v>
      </c>
      <c r="F95" s="39">
        <f t="shared" si="3"/>
        <v>0.45162655812536645</v>
      </c>
    </row>
    <row r="96" spans="1:6" x14ac:dyDescent="0.25">
      <c r="E96" s="11"/>
      <c r="F96" s="11"/>
    </row>
  </sheetData>
  <mergeCells count="3">
    <mergeCell ref="A2:F2"/>
    <mergeCell ref="A1:F1"/>
    <mergeCell ref="A14:F14"/>
  </mergeCells>
  <pageMargins left="0.70866141732283505" right="0.70866141732283505" top="0.74803149606299202" bottom="0.74803149606299202" header="0.31496062992126" footer="0.31496062992126"/>
  <pageSetup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Matasić</dc:creator>
  <cp:lastModifiedBy>Tifoloski Muzej</cp:lastModifiedBy>
  <cp:lastPrinted>2026-07-30T07:23:10Z</cp:lastPrinted>
  <dcterms:created xsi:type="dcterms:W3CDTF">2026-07-20T08:37:35Z</dcterms:created>
  <dcterms:modified xsi:type="dcterms:W3CDTF">2026-07-30T07:23:47Z</dcterms:modified>
</cp:coreProperties>
</file>